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115" windowHeight="9030" activeTab="4"/>
  </bookViews>
  <sheets>
    <sheet name="Rekapitulácia" sheetId="1" r:id="rId1"/>
    <sheet name="Krycí list stavby" sheetId="2" r:id="rId2"/>
    <sheet name="Kryci_list 4391" sheetId="3" r:id="rId3"/>
    <sheet name="Rekap 4391" sheetId="4" r:id="rId4"/>
    <sheet name="SO 4391" sheetId="5" r:id="rId5"/>
  </sheets>
  <definedNames>
    <definedName name="_xlnm.Print_Titles" localSheetId="3">'Rekap 4391'!$9:$9</definedName>
    <definedName name="_xlnm.Print_Titles" localSheetId="4">'SO 4391'!$8:$8</definedName>
  </definedNames>
  <calcPr calcId="125725"/>
</workbook>
</file>

<file path=xl/calcChain.xml><?xml version="1.0" encoding="utf-8"?>
<calcChain xmlns="http://schemas.openxmlformats.org/spreadsheetml/2006/main">
  <c r="J18" i="2"/>
  <c r="J16"/>
  <c r="F8" i="1"/>
  <c r="D8"/>
  <c r="E7"/>
  <c r="E8" s="1"/>
  <c r="J17" i="2" s="1"/>
  <c r="J17" i="3"/>
  <c r="K7" i="1"/>
  <c r="B7"/>
  <c r="B8" s="1"/>
  <c r="I30" i="3"/>
  <c r="J30" s="1"/>
  <c r="Z79" i="5"/>
  <c r="S76"/>
  <c r="S78" s="1"/>
  <c r="E24" i="4" s="1"/>
  <c r="V76" i="5"/>
  <c r="F23" i="4" s="1"/>
  <c r="K75" i="5"/>
  <c r="J75"/>
  <c r="M75"/>
  <c r="L75"/>
  <c r="I75"/>
  <c r="K74"/>
  <c r="J74"/>
  <c r="M74"/>
  <c r="L74"/>
  <c r="I74"/>
  <c r="V68"/>
  <c r="F19" i="4" s="1"/>
  <c r="K67" i="5"/>
  <c r="J67"/>
  <c r="M67"/>
  <c r="L67"/>
  <c r="I67"/>
  <c r="K66"/>
  <c r="J66"/>
  <c r="S66"/>
  <c r="M66"/>
  <c r="L66"/>
  <c r="I66"/>
  <c r="K65"/>
  <c r="J65"/>
  <c r="S65"/>
  <c r="S68" s="1"/>
  <c r="E19" i="4" s="1"/>
  <c r="M65" i="5"/>
  <c r="H68" s="1"/>
  <c r="L65"/>
  <c r="G68" s="1"/>
  <c r="I65"/>
  <c r="I68" s="1"/>
  <c r="D19" i="4" s="1"/>
  <c r="K61" i="5"/>
  <c r="J61"/>
  <c r="M61"/>
  <c r="L61"/>
  <c r="I61"/>
  <c r="K60"/>
  <c r="J60"/>
  <c r="S60"/>
  <c r="M60"/>
  <c r="L60"/>
  <c r="I60"/>
  <c r="K59"/>
  <c r="J59"/>
  <c r="V59"/>
  <c r="M59"/>
  <c r="L59"/>
  <c r="I59"/>
  <c r="K58"/>
  <c r="J58"/>
  <c r="V58"/>
  <c r="V62" s="1"/>
  <c r="F18" i="4" s="1"/>
  <c r="M58" i="5"/>
  <c r="L58"/>
  <c r="I58"/>
  <c r="K57"/>
  <c r="J57"/>
  <c r="S57"/>
  <c r="M57"/>
  <c r="L57"/>
  <c r="I57"/>
  <c r="K56"/>
  <c r="J56"/>
  <c r="S56"/>
  <c r="S62" s="1"/>
  <c r="E18" i="4" s="1"/>
  <c r="M56" i="5"/>
  <c r="H62" s="1"/>
  <c r="L56"/>
  <c r="G62" s="1"/>
  <c r="I56"/>
  <c r="I62" s="1"/>
  <c r="D18" i="4" s="1"/>
  <c r="V53" i="5"/>
  <c r="V70" s="1"/>
  <c r="F20" i="4" s="1"/>
  <c r="K52" i="5"/>
  <c r="J52"/>
  <c r="M52"/>
  <c r="L52"/>
  <c r="I52"/>
  <c r="K51"/>
  <c r="J51"/>
  <c r="S51"/>
  <c r="M51"/>
  <c r="L51"/>
  <c r="I51"/>
  <c r="S45"/>
  <c r="E13" i="4" s="1"/>
  <c r="V45" i="5"/>
  <c r="F13" i="4" s="1"/>
  <c r="K44" i="5"/>
  <c r="J44"/>
  <c r="M44"/>
  <c r="H45" s="1"/>
  <c r="L44"/>
  <c r="G45" s="1"/>
  <c r="I44"/>
  <c r="I45" s="1"/>
  <c r="D13" i="4" s="1"/>
  <c r="K40" i="5"/>
  <c r="J40"/>
  <c r="S40"/>
  <c r="M40"/>
  <c r="L40"/>
  <c r="I40"/>
  <c r="K39"/>
  <c r="J39"/>
  <c r="S39"/>
  <c r="M39"/>
  <c r="L39"/>
  <c r="I39"/>
  <c r="K38"/>
  <c r="J38"/>
  <c r="M38"/>
  <c r="L38"/>
  <c r="I38"/>
  <c r="K37"/>
  <c r="J37"/>
  <c r="M37"/>
  <c r="L37"/>
  <c r="I37"/>
  <c r="K36"/>
  <c r="J36"/>
  <c r="S36"/>
  <c r="M36"/>
  <c r="L36"/>
  <c r="I36"/>
  <c r="K35"/>
  <c r="J35"/>
  <c r="M35"/>
  <c r="L35"/>
  <c r="I35"/>
  <c r="K34"/>
  <c r="J34"/>
  <c r="S34"/>
  <c r="S41" s="1"/>
  <c r="E12" i="4" s="1"/>
  <c r="M34" i="5"/>
  <c r="L34"/>
  <c r="I34"/>
  <c r="K33"/>
  <c r="J33"/>
  <c r="M33"/>
  <c r="L33"/>
  <c r="I33"/>
  <c r="K32"/>
  <c r="J32"/>
  <c r="M32"/>
  <c r="L32"/>
  <c r="I32"/>
  <c r="K31"/>
  <c r="J31"/>
  <c r="M31"/>
  <c r="L31"/>
  <c r="I31"/>
  <c r="K30"/>
  <c r="J30"/>
  <c r="M30"/>
  <c r="L30"/>
  <c r="I30"/>
  <c r="K29"/>
  <c r="J29"/>
  <c r="V29"/>
  <c r="M29"/>
  <c r="L29"/>
  <c r="I29"/>
  <c r="K28"/>
  <c r="J28"/>
  <c r="V28"/>
  <c r="V41" s="1"/>
  <c r="F12" i="4" s="1"/>
  <c r="M28" i="5"/>
  <c r="L28"/>
  <c r="I28"/>
  <c r="K27"/>
  <c r="J27"/>
  <c r="M27"/>
  <c r="L27"/>
  <c r="I27"/>
  <c r="K26"/>
  <c r="J26"/>
  <c r="M26"/>
  <c r="L26"/>
  <c r="I26"/>
  <c r="K25"/>
  <c r="J25"/>
  <c r="M25"/>
  <c r="H41" s="1"/>
  <c r="L25"/>
  <c r="G41" s="1"/>
  <c r="I25"/>
  <c r="I41" s="1"/>
  <c r="D12" i="4" s="1"/>
  <c r="V22" i="5"/>
  <c r="F11" i="4" s="1"/>
  <c r="K21" i="5"/>
  <c r="J21"/>
  <c r="S21"/>
  <c r="M21"/>
  <c r="L21"/>
  <c r="I21"/>
  <c r="K20"/>
  <c r="J20"/>
  <c r="S20"/>
  <c r="M20"/>
  <c r="L20"/>
  <c r="I20"/>
  <c r="K19"/>
  <c r="J19"/>
  <c r="S19"/>
  <c r="M19"/>
  <c r="L19"/>
  <c r="I19"/>
  <c r="K18"/>
  <c r="J18"/>
  <c r="S18"/>
  <c r="M18"/>
  <c r="L18"/>
  <c r="I18"/>
  <c r="K17"/>
  <c r="J17"/>
  <c r="S17"/>
  <c r="M17"/>
  <c r="L17"/>
  <c r="I17"/>
  <c r="K16"/>
  <c r="J16"/>
  <c r="S16"/>
  <c r="M16"/>
  <c r="L16"/>
  <c r="I16"/>
  <c r="K15"/>
  <c r="J15"/>
  <c r="S15"/>
  <c r="M15"/>
  <c r="L15"/>
  <c r="I15"/>
  <c r="K14"/>
  <c r="J14"/>
  <c r="S14"/>
  <c r="M14"/>
  <c r="L14"/>
  <c r="I14"/>
  <c r="K13"/>
  <c r="J13"/>
  <c r="S13"/>
  <c r="M13"/>
  <c r="L13"/>
  <c r="I13"/>
  <c r="K12"/>
  <c r="J12"/>
  <c r="S12"/>
  <c r="M12"/>
  <c r="L12"/>
  <c r="I12"/>
  <c r="K11"/>
  <c r="K79" s="1"/>
  <c r="J11"/>
  <c r="S11"/>
  <c r="M11"/>
  <c r="L11"/>
  <c r="I11"/>
  <c r="J20" i="3"/>
  <c r="J20" i="2" l="1"/>
  <c r="I22" i="5"/>
  <c r="D11" i="4" s="1"/>
  <c r="M22" i="5"/>
  <c r="C11" i="4" s="1"/>
  <c r="H22" i="5"/>
  <c r="S22"/>
  <c r="E11" i="4" s="1"/>
  <c r="M41" i="5"/>
  <c r="C12" i="4" s="1"/>
  <c r="L45" i="5"/>
  <c r="B13" i="4" s="1"/>
  <c r="V47" i="5"/>
  <c r="F14" i="4" s="1"/>
  <c r="I53" i="5"/>
  <c r="D17" i="4" s="1"/>
  <c r="M53" i="5"/>
  <c r="C17" i="4" s="1"/>
  <c r="H53" i="5"/>
  <c r="S53"/>
  <c r="E17" i="4" s="1"/>
  <c r="L62" i="5"/>
  <c r="B18" i="4" s="1"/>
  <c r="M68" i="5"/>
  <c r="C19" i="4" s="1"/>
  <c r="I76" i="5"/>
  <c r="D23" i="4" s="1"/>
  <c r="H76" i="5"/>
  <c r="M76"/>
  <c r="C23" i="4" s="1"/>
  <c r="E23"/>
  <c r="H78" i="5"/>
  <c r="V78"/>
  <c r="F24" i="4" s="1"/>
  <c r="V79" i="5"/>
  <c r="F26" i="4" s="1"/>
  <c r="L22" i="5"/>
  <c r="B11" i="4" s="1"/>
  <c r="G22" i="5"/>
  <c r="L41"/>
  <c r="B12" i="4" s="1"/>
  <c r="M45" i="5"/>
  <c r="C13" i="4" s="1"/>
  <c r="H47" i="5"/>
  <c r="S47"/>
  <c r="E14" i="4" s="1"/>
  <c r="L53" i="5"/>
  <c r="B17" i="4" s="1"/>
  <c r="G53" i="5"/>
  <c r="F17" i="4"/>
  <c r="M62" i="5"/>
  <c r="C18" i="4" s="1"/>
  <c r="L68" i="5"/>
  <c r="B19" i="4" s="1"/>
  <c r="G76" i="5"/>
  <c r="L76"/>
  <c r="B23" i="4" s="1"/>
  <c r="G78" i="5"/>
  <c r="G47" l="1"/>
  <c r="I78"/>
  <c r="D24" i="4" s="1"/>
  <c r="F18" i="3" s="1"/>
  <c r="F18" i="2" s="1"/>
  <c r="L70" i="5"/>
  <c r="B20" i="4" s="1"/>
  <c r="D17" i="3" s="1"/>
  <c r="D17" i="2" s="1"/>
  <c r="M70" i="5"/>
  <c r="C20" i="4" s="1"/>
  <c r="E17" i="3" s="1"/>
  <c r="E17" i="2" s="1"/>
  <c r="M47" i="5"/>
  <c r="G70"/>
  <c r="H70"/>
  <c r="L47"/>
  <c r="M78"/>
  <c r="C24" i="4" s="1"/>
  <c r="E18" i="3" s="1"/>
  <c r="E18" i="2" s="1"/>
  <c r="S70" i="5"/>
  <c r="E20" i="4" s="1"/>
  <c r="S79" i="5"/>
  <c r="E26" i="4" s="1"/>
  <c r="L78" i="5"/>
  <c r="B24" i="4" s="1"/>
  <c r="D18" i="3" s="1"/>
  <c r="D18" i="2" s="1"/>
  <c r="I70" i="5"/>
  <c r="D20" i="4" s="1"/>
  <c r="F17" i="3" s="1"/>
  <c r="F17" i="2" s="1"/>
  <c r="I47" i="5"/>
  <c r="D14" i="4" l="1"/>
  <c r="F16" i="3" s="1"/>
  <c r="F16" i="2" s="1"/>
  <c r="F20" s="1"/>
  <c r="I79" i="5"/>
  <c r="D26" i="4" s="1"/>
  <c r="B14"/>
  <c r="D16" i="3" s="1"/>
  <c r="D16" i="2" s="1"/>
  <c r="G79" i="5"/>
  <c r="H79"/>
  <c r="C14" i="4"/>
  <c r="E16" i="3" s="1"/>
  <c r="E16" i="2" s="1"/>
  <c r="M79" i="5"/>
  <c r="C26" i="4" s="1"/>
  <c r="L79" i="5"/>
  <c r="B26" i="4" s="1"/>
  <c r="F24" i="3" l="1"/>
  <c r="F24" i="2" s="1"/>
  <c r="J22" i="3"/>
  <c r="J22" i="2" s="1"/>
  <c r="J23" i="3"/>
  <c r="J23" i="2" s="1"/>
  <c r="F23" i="3"/>
  <c r="F23" i="2" s="1"/>
  <c r="F22" i="3"/>
  <c r="F22" i="2" s="1"/>
  <c r="F20" i="3"/>
  <c r="J24"/>
  <c r="J24" i="2" s="1"/>
  <c r="J26" l="1"/>
  <c r="J28" s="1"/>
  <c r="J26" i="3"/>
  <c r="J28" l="1"/>
  <c r="C7" i="1"/>
  <c r="I29" i="3"/>
  <c r="J29" s="1"/>
  <c r="J31" s="1"/>
  <c r="C8" i="1" l="1"/>
  <c r="G7"/>
  <c r="G8" s="1"/>
  <c r="B9" l="1"/>
  <c r="I29" i="2" l="1"/>
  <c r="J29" s="1"/>
  <c r="G9" i="1"/>
  <c r="B10"/>
  <c r="G10" l="1"/>
  <c r="G11" s="1"/>
  <c r="I30" i="2"/>
  <c r="J30" s="1"/>
  <c r="J31" s="1"/>
</calcChain>
</file>

<file path=xl/sharedStrings.xml><?xml version="1.0" encoding="utf-8"?>
<sst xmlns="http://schemas.openxmlformats.org/spreadsheetml/2006/main" count="367" uniqueCount="198">
  <si>
    <t>Rekapitulácia rozpočtu</t>
  </si>
  <si>
    <t>Stavba ZATEPLENIE BUDOVY MATERSKEJ ŠKOLY HAVAJ okr. Stropkov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</si>
  <si>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</si>
  <si>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</si>
  <si>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</si>
  <si>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</si>
  <si>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</si>
  <si>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</si>
  <si>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</si>
  <si>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</si>
  <si>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</si>
  <si>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</si>
  <si>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ARCHITEKTONICKO - STAVEBNÉ RIEŠENIE</t>
  </si>
  <si>
    <t>Krycí list rozpočtu</t>
  </si>
  <si>
    <t>Miesto: HAVAJ</t>
  </si>
  <si>
    <t>Objekt ARCHITEKTONICKO - STAVEBNÉ RIEŠENIE</t>
  </si>
  <si>
    <t xml:space="preserve">Ks: </t>
  </si>
  <si>
    <t xml:space="preserve">Zákazka: </t>
  </si>
  <si>
    <t>Spracoval: Pavlušová</t>
  </si>
  <si>
    <t xml:space="preserve">Dňa </t>
  </si>
  <si>
    <t>17. 10. 2019</t>
  </si>
  <si>
    <t>Odberateľ: OBEC HAVAJ</t>
  </si>
  <si>
    <t>Projektant: ING. Peter MAGDZIAK PROPET SVIDNÍK</t>
  </si>
  <si>
    <t>Dodávateľ: VÝBEROVÉ KONANIE</t>
  </si>
  <si>
    <t xml:space="preserve">IČO: </t>
  </si>
  <si>
    <t xml:space="preserve">DIČ: </t>
  </si>
  <si>
    <t>IČO: 33109869</t>
  </si>
  <si>
    <t>DIČ: 1024715175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</si>
  <si>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</si>
  <si>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</si>
  <si>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</si>
  <si>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</si>
  <si>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</si>
  <si>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</si>
  <si>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</si>
  <si>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</si>
  <si>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</si>
  <si>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</si>
  <si>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</si>
  <si>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</si>
  <si>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</si>
  <si>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</si>
  <si>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</si>
  <si>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</si>
  <si>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</si>
  <si>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</si>
  <si>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</si>
  <si>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</si>
  <si>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</si>
  <si>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</si>
  <si>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</si>
  <si>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</si>
  <si>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</si>
  <si>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</si>
  <si>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</si>
  <si>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</si>
  <si>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</si>
  <si>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</si>
  <si>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</si>
  <si>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</si>
  <si>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</si>
  <si>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</si>
  <si>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</si>
  <si>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</si>
  <si>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17. 10. 2019</t>
  </si>
  <si>
    <t>Prehľad rozpočtových nákladov</t>
  </si>
  <si>
    <t>Práce HSV</t>
  </si>
  <si>
    <t>POVRCHOVÉ ÚPRAVY</t>
  </si>
  <si>
    <t>OSTATNÉ PRÁCE</t>
  </si>
  <si>
    <t>PRESUNY HMÔT</t>
  </si>
  <si>
    <t>Práce PSV</t>
  </si>
  <si>
    <t>KONŠTRUKCIE TESÁRSKE</t>
  </si>
  <si>
    <t>KONŠTRUKCIE KLAMPIARSKE</t>
  </si>
  <si>
    <t>PODLAHY A OBKLADY KERAMICKÉ-DLAŽBY</t>
  </si>
  <si>
    <t>Montážne práce</t>
  </si>
  <si>
    <t>M-21 ELEKTROMONTÁŽE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</si>
  <si>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</si>
  <si>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</si>
  <si>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</si>
  <si>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</si>
  <si>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</si>
  <si>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</si>
  <si>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</si>
  <si>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</si>
  <si>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</si>
  <si>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</si>
  <si>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</si>
  <si>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Spracoval: </t>
  </si>
  <si>
    <t>Pavlušová</t>
  </si>
  <si>
    <t xml:space="preserve">Dátum: </t>
  </si>
  <si>
    <t>Zákazka ZATEPLENIE BUDOVY MATERSKEJ ŠKOLY HAVAJ okr. Stropkov</t>
  </si>
  <si>
    <t xml:space="preserve"> 11/A 1</t>
  </si>
  <si>
    <t xml:space="preserve"> 622421121</t>
  </si>
  <si>
    <t>Vonkajšia omietka stien vápenná alebo vápennocementová hrubá zatretá 20%</t>
  </si>
  <si>
    <t>m2</t>
  </si>
  <si>
    <t xml:space="preserve"> 622451122</t>
  </si>
  <si>
    <t>Vonkajšia omietka cementová stien alebo štítov hrubá zatretá - sokeľ 60%</t>
  </si>
  <si>
    <t xml:space="preserve"> 622451001</t>
  </si>
  <si>
    <t xml:space="preserve">Úprava povrchu vonkajšej neomietnutej betónovej steny maltou MC </t>
  </si>
  <si>
    <t xml:space="preserve"> 622465111</t>
  </si>
  <si>
    <t>Vonkajšia omietka stien zo zmesi Terranova, Terra-Marmolit mramorové zrná,jemnozrnná</t>
  </si>
  <si>
    <t xml:space="preserve"> 62525017510</t>
  </si>
  <si>
    <t>Systém zateplenia vonkajšej konštrukcie extrudovaným polystyrénom XPS STYRODUR 2800 C hrúbky 60 mm lepením bez povrchovej úpravy</t>
  </si>
  <si>
    <t>M2</t>
  </si>
  <si>
    <t xml:space="preserve"> 622464231</t>
  </si>
  <si>
    <t xml:space="preserve">Vonkajšia omietka stien tenkovrstvová BAUMIT, silikónová, Silikónová omietka (Baumit SilikonTop), škrabaná, hr. 1,5 mm </t>
  </si>
  <si>
    <t xml:space="preserve"> 625991151</t>
  </si>
  <si>
    <t>Baumit Zatepľovací systém, izolačná doska z polystyrénu, bez povrchovej úpravy, hrúbka izolantu 140 mm</t>
  </si>
  <si>
    <t xml:space="preserve"> 625991156</t>
  </si>
  <si>
    <t>Kontaktný zatepľovací  systém Baumit Star s minerálnou izolačnou doskou bez povrchovej úpravy hrúbky 60 mm</t>
  </si>
  <si>
    <t xml:space="preserve"> 625991160</t>
  </si>
  <si>
    <t>Kontaktný zatepľovací  systém Baumit Star s minerálnou izolačnou doskou bez povrchovej úpravy hrúbky 140 mm</t>
  </si>
  <si>
    <t xml:space="preserve"> 625252071</t>
  </si>
  <si>
    <t xml:space="preserve">Kontaktný zatepľovací systém  s použitím polystyrénových platní  ostenia bez povrchovej úpravy (EPS) hrúbky 20 mm </t>
  </si>
  <si>
    <t xml:space="preserve"> 632456221</t>
  </si>
  <si>
    <t>Poter pieskovocementový stupňov 600kg/m3 hladený oceľovým hladidlom hr. 20 mm</t>
  </si>
  <si>
    <t>R/R 0</t>
  </si>
  <si>
    <t xml:space="preserve"> R003073</t>
  </si>
  <si>
    <t>Úprava vonkajšieho plynového potrubia v dĺžke 15 m predsunutím pred fasádu + náter potrubia</t>
  </si>
  <si>
    <t>kpl</t>
  </si>
  <si>
    <t xml:space="preserve"> R003074</t>
  </si>
  <si>
    <t>Presunutie a úprava  elektrickej skrine pred zateplenú fasádu</t>
  </si>
  <si>
    <t xml:space="preserve"> R003075</t>
  </si>
  <si>
    <t>Presunutie 3 ks vonkajších svetiel  pred zateplenú fasadu</t>
  </si>
  <si>
    <t xml:space="preserve"> 13/B 1</t>
  </si>
  <si>
    <t xml:space="preserve"> 978036171</t>
  </si>
  <si>
    <t>Otlčenie šľachtených a pod., omietok vonkajších brizolitových, v rozsahu do 100 %,  -0,04500t</t>
  </si>
  <si>
    <t xml:space="preserve"> 978021191</t>
  </si>
  <si>
    <t>Otlčenie cementových omietok vnútorných a vonkajśích stien v rozsahu do 100 %,  -0,06100t</t>
  </si>
  <si>
    <t xml:space="preserve"> R003076</t>
  </si>
  <si>
    <t>Úprava 1 ks vetracích potrubí   pred zateplenú fasadu</t>
  </si>
  <si>
    <t xml:space="preserve"> R003072</t>
  </si>
  <si>
    <t>Presunutie tabule s názvom objektu, popisným číslom a tabule so znakom EU do novej fasády</t>
  </si>
  <si>
    <t xml:space="preserve"> 979081111</t>
  </si>
  <si>
    <t>Odvoz sutiny a vybúraných hmôt na skládku do 1 km</t>
  </si>
  <si>
    <t>t</t>
  </si>
  <si>
    <t xml:space="preserve"> 979082111</t>
  </si>
  <si>
    <t>Vnútrostavenisková doprava sutiny a vybúraných hmôt do 10 m</t>
  </si>
  <si>
    <t xml:space="preserve">  3/A 1</t>
  </si>
  <si>
    <t xml:space="preserve"> 941941031</t>
  </si>
  <si>
    <t>Montáž lešenia ľahkého pracovného radového s podlahami šírky od 0, 80 do 1,00 m a výšky do 10 m</t>
  </si>
  <si>
    <t xml:space="preserve"> 941941191</t>
  </si>
  <si>
    <t>Príplatok za prvý a každý ďalší i začatý mesiac použitia lešenia k cene -1031</t>
  </si>
  <si>
    <t xml:space="preserve">  3/B 1</t>
  </si>
  <si>
    <t xml:space="preserve"> 941941831</t>
  </si>
  <si>
    <t>Demontáž lešenia ľahkého pracovného radového a s podlahami, šírky 0,80-1,00 m a výšky do 10m</t>
  </si>
  <si>
    <t xml:space="preserve"> 979089002</t>
  </si>
  <si>
    <t>Poplatok za skládku odpadov zo stavieb a demolácií - betón, tehly, obkladačky, dlaždice, keramika kategórie "O" - ostatné 17 01 ..</t>
  </si>
  <si>
    <t xml:space="preserve"> 979081121</t>
  </si>
  <si>
    <t>Odvoz sutiny a vybúraných hmôt na skládku za každý ďalší 1 km</t>
  </si>
  <si>
    <t xml:space="preserve"> 95394616010</t>
  </si>
  <si>
    <t>PCI Zakladací Al profil soklový hrúbky 0,8 mm k zatepľovaciemu systému s hrúbkou izolantu 140 mm</t>
  </si>
  <si>
    <t>M</t>
  </si>
  <si>
    <t xml:space="preserve"> 95399618110</t>
  </si>
  <si>
    <t>PCI Rohový PVC profil so sklovláknitou armovacou tkaninou 100x100 mm</t>
  </si>
  <si>
    <t xml:space="preserve"> 14/C 1</t>
  </si>
  <si>
    <t xml:space="preserve"> 999281111</t>
  </si>
  <si>
    <t>Presun hmôt pre opravy a údržbu objektov vrátane vonkajších plášťov výšky do 25 m</t>
  </si>
  <si>
    <t>762/A 1</t>
  </si>
  <si>
    <t xml:space="preserve"> 762421363</t>
  </si>
  <si>
    <t>Obloženie stropov alebo debnenie strešných podhľadov z dosiek OSB hrúbky 15 mm skrutkovaných "na skryto"</t>
  </si>
  <si>
    <t xml:space="preserve"> 998762102</t>
  </si>
  <si>
    <t>Presun hmôt pre konštrukcie tesárske v objektoch výšky do 12 m</t>
  </si>
  <si>
    <t>764/A 6</t>
  </si>
  <si>
    <t xml:space="preserve"> 764731113</t>
  </si>
  <si>
    <t>Oplechovanie múrov Lindab rš 300 mm</t>
  </si>
  <si>
    <t>m</t>
  </si>
  <si>
    <t xml:space="preserve"> 764711116</t>
  </si>
  <si>
    <t>Oplechovanie parapetov Lindab rš 400 mm</t>
  </si>
  <si>
    <t>764/B 1</t>
  </si>
  <si>
    <t xml:space="preserve"> 764454802</t>
  </si>
  <si>
    <t>Demontáž odpadových rúr kruhových, s priemerom 120 mm,  -0,00285t</t>
  </si>
  <si>
    <t xml:space="preserve"> 764410880</t>
  </si>
  <si>
    <t>Demontáž oplechovania parapetov rš od 400 do 600 mm,  -0,00287t</t>
  </si>
  <si>
    <t xml:space="preserve"> 764752202</t>
  </si>
  <si>
    <t>Montáž kruhovej odtokovej rúry rovnej do D 120 mm</t>
  </si>
  <si>
    <t>764/A 7</t>
  </si>
  <si>
    <t xml:space="preserve"> 998764101</t>
  </si>
  <si>
    <t>Presun hmôt pre konštrukcie klampiarske v objektoch výšky do 6 m</t>
  </si>
  <si>
    <t>771/A 1</t>
  </si>
  <si>
    <t xml:space="preserve"> 771275107</t>
  </si>
  <si>
    <t>Montáž obkladov schodiskových stupňov z dlaždíc keramických do tmelu, hladké 300x300 mm</t>
  </si>
  <si>
    <t>S/S70</t>
  </si>
  <si>
    <t xml:space="preserve"> 5976437030</t>
  </si>
  <si>
    <t>Dlažba  protišmyková roz. 400x400 mm gres</t>
  </si>
  <si>
    <t>ks</t>
  </si>
  <si>
    <t xml:space="preserve"> 998771101</t>
  </si>
  <si>
    <t>Presun hmôt pre podlahy z dlaždíc v objektoch výšky do 6m</t>
  </si>
  <si>
    <t>921/M21</t>
  </si>
  <si>
    <t xml:space="preserve"> 210000102</t>
  </si>
  <si>
    <t>Demontáž dvoch zvislých bleskozvodov a ich presunutie pred novú fasádu + zemniace dosky</t>
  </si>
  <si>
    <t xml:space="preserve"> 21001000</t>
  </si>
  <si>
    <t>Demontáž a montáž ukotvenia vzdušných telekomunikačných káblov na fasádu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</si>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</sst>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>
  <numFmts count="3">
    <numFmt numFmtId="164" formatCode="###\ ###\ ##0.00"/>
    <numFmt numFmtId="165" formatCode="###\ ###\ ##0.0000"/>
    <numFmt numFmtId="166" formatCode="###\ ###\ ##0.00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9" fillId="2" borderId="0" xfId="0" applyFont="1" applyFill="1"/>
    <xf numFmtId="0" fontId="10" fillId="0" borderId="0" xfId="0" applyFont="1"/>
    <xf numFmtId="0" fontId="8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4" fillId="0" borderId="0" xfId="0" applyNumberFormat="1" applyFont="1"/>
    <xf numFmtId="0" fontId="11" fillId="0" borderId="0" xfId="0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3"/>
  <sheetViews>
    <sheetView workbookViewId="0"/>
  </sheetViews>
  <sheetFormatPr defaultColWidth="0" defaultRowHeight="1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>
      <c r="A1" s="3"/>
      <c r="B1" s="3"/>
      <c r="C1" s="3"/>
      <c r="D1" s="3"/>
      <c r="E1" s="3"/>
      <c r="F1" s="3"/>
      <c r="G1" s="3"/>
    </row>
    <row r="2" spans="1:26">
      <c r="A2" s="4" t="s">
        <v>0</v>
      </c>
      <c r="B2" s="3"/>
      <c r="C2" s="3"/>
      <c r="D2" s="3"/>
      <c r="E2" s="3"/>
      <c r="F2" s="6" t="s">
        <v>2</v>
      </c>
      <c r="G2" s="6"/>
    </row>
    <row r="3" spans="1:26">
      <c r="A3" s="3"/>
      <c r="B3" s="3"/>
      <c r="C3" s="3"/>
      <c r="D3" s="3"/>
      <c r="E3" s="3"/>
      <c r="F3" s="7" t="s">
        <v>3</v>
      </c>
      <c r="G3" s="7" t="s">
        <v>4</v>
      </c>
    </row>
    <row r="4" spans="1:26">
      <c r="A4" s="186" t="s">
        <v>1</v>
      </c>
      <c r="B4" s="186"/>
      <c r="C4" s="186"/>
      <c r="D4" s="186"/>
      <c r="E4" s="186"/>
      <c r="F4" s="8">
        <v>0.2</v>
      </c>
      <c r="G4" s="8">
        <v>0</v>
      </c>
    </row>
    <row r="5" spans="1:26">
      <c r="A5" s="3"/>
      <c r="B5" s="3"/>
      <c r="C5" s="3"/>
      <c r="D5" s="3"/>
      <c r="E5" s="3"/>
      <c r="F5" s="3"/>
      <c r="G5" s="3"/>
    </row>
    <row r="6" spans="1:26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>
      <c r="A7" s="62" t="s">
        <v>12</v>
      </c>
      <c r="B7" s="69">
        <f>'SO 4391'!I79-Rekapitulácia!D7</f>
        <v>0</v>
      </c>
      <c r="C7" s="69">
        <f>'Kryci_list 4391'!J26</f>
        <v>0</v>
      </c>
      <c r="D7" s="69">
        <v>0</v>
      </c>
      <c r="E7" s="69">
        <f>'Kryci_list 4391'!J17</f>
        <v>0</v>
      </c>
      <c r="F7" s="69">
        <v>0</v>
      </c>
      <c r="G7" s="69">
        <f>B7+C7+D7+E7+F7</f>
        <v>0</v>
      </c>
      <c r="K7">
        <f>'SO 4391'!K79</f>
        <v>0</v>
      </c>
      <c r="Q7">
        <v>30.126000000000001</v>
      </c>
    </row>
    <row r="8" spans="1:26">
      <c r="A8" s="179" t="s">
        <v>193</v>
      </c>
      <c r="B8" s="180">
        <f>SUM(B7:B7)</f>
        <v>0</v>
      </c>
      <c r="C8" s="180">
        <f>SUM(C7:C7)</f>
        <v>0</v>
      </c>
      <c r="D8" s="180">
        <f>SUM(D7:D7)</f>
        <v>0</v>
      </c>
      <c r="E8" s="180">
        <f>SUM(E7:E7)</f>
        <v>0</v>
      </c>
      <c r="F8" s="180">
        <f>SUM(F7:F7)</f>
        <v>0</v>
      </c>
      <c r="G8" s="180">
        <f>SUM(G7:G7)-SUM(Z7:Z7)</f>
        <v>0</v>
      </c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</row>
    <row r="9" spans="1:26">
      <c r="A9" s="177" t="s">
        <v>194</v>
      </c>
      <c r="B9" s="178">
        <f>G8-SUM(Rekapitulácia!K7:'Rekapitulácia'!K7)*1</f>
        <v>0</v>
      </c>
      <c r="C9" s="178"/>
      <c r="D9" s="178"/>
      <c r="E9" s="178"/>
      <c r="F9" s="178"/>
      <c r="G9" s="178">
        <f>ROUND(((ROUND(B9,2)*20)/100),2)*1</f>
        <v>0</v>
      </c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</row>
    <row r="10" spans="1:26">
      <c r="A10" s="5" t="s">
        <v>195</v>
      </c>
      <c r="B10" s="175">
        <f>(G8-B9)</f>
        <v>0</v>
      </c>
      <c r="C10" s="175"/>
      <c r="D10" s="175"/>
      <c r="E10" s="175"/>
      <c r="F10" s="175"/>
      <c r="G10" s="175">
        <f>ROUND(((ROUND(B10,2)*0)/100),2)</f>
        <v>0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>
      <c r="A11" s="5" t="s">
        <v>196</v>
      </c>
      <c r="B11" s="175"/>
      <c r="C11" s="175"/>
      <c r="D11" s="175"/>
      <c r="E11" s="175"/>
      <c r="F11" s="175"/>
      <c r="G11" s="175">
        <f>SUM(G8:G10)</f>
        <v>0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>
      <c r="A12" s="10"/>
      <c r="B12" s="176"/>
      <c r="C12" s="176"/>
      <c r="D12" s="176"/>
      <c r="E12" s="176"/>
      <c r="F12" s="176"/>
      <c r="G12" s="176"/>
    </row>
    <row r="13" spans="1:26">
      <c r="A13" s="10"/>
      <c r="B13" s="176"/>
      <c r="C13" s="176"/>
      <c r="D13" s="176"/>
      <c r="E13" s="176"/>
      <c r="F13" s="176"/>
      <c r="G13" s="176"/>
    </row>
    <row r="14" spans="1:26">
      <c r="A14" s="10"/>
      <c r="B14" s="176"/>
      <c r="C14" s="176"/>
      <c r="D14" s="176"/>
      <c r="E14" s="176"/>
      <c r="F14" s="176"/>
      <c r="G14" s="176"/>
    </row>
    <row r="15" spans="1:26">
      <c r="A15" s="10"/>
      <c r="B15" s="176"/>
      <c r="C15" s="176"/>
      <c r="D15" s="176"/>
      <c r="E15" s="176"/>
      <c r="F15" s="176"/>
      <c r="G15" s="176"/>
    </row>
    <row r="16" spans="1:26">
      <c r="A16" s="10"/>
      <c r="B16" s="176"/>
      <c r="C16" s="176"/>
      <c r="D16" s="176"/>
      <c r="E16" s="176"/>
      <c r="F16" s="176"/>
      <c r="G16" s="176"/>
    </row>
    <row r="17" spans="1:7">
      <c r="A17" s="10"/>
      <c r="B17" s="176"/>
      <c r="C17" s="176"/>
      <c r="D17" s="176"/>
      <c r="E17" s="176"/>
      <c r="F17" s="176"/>
      <c r="G17" s="176"/>
    </row>
    <row r="18" spans="1:7">
      <c r="A18" s="10"/>
      <c r="B18" s="176"/>
      <c r="C18" s="176"/>
      <c r="D18" s="176"/>
      <c r="E18" s="176"/>
      <c r="F18" s="176"/>
      <c r="G18" s="176"/>
    </row>
    <row r="19" spans="1:7">
      <c r="A19" s="10"/>
      <c r="B19" s="176"/>
      <c r="C19" s="176"/>
      <c r="D19" s="176"/>
      <c r="E19" s="176"/>
      <c r="F19" s="176"/>
      <c r="G19" s="176"/>
    </row>
    <row r="20" spans="1:7">
      <c r="A20" s="10"/>
      <c r="B20" s="176"/>
      <c r="C20" s="176"/>
      <c r="D20" s="176"/>
      <c r="E20" s="176"/>
      <c r="F20" s="176"/>
      <c r="G20" s="176"/>
    </row>
    <row r="21" spans="1:7">
      <c r="A21" s="10"/>
      <c r="B21" s="176"/>
      <c r="C21" s="176"/>
      <c r="D21" s="176"/>
      <c r="E21" s="176"/>
      <c r="F21" s="176"/>
      <c r="G21" s="176"/>
    </row>
    <row r="22" spans="1:7">
      <c r="A22" s="10"/>
      <c r="B22" s="176"/>
      <c r="C22" s="176"/>
      <c r="D22" s="176"/>
      <c r="E22" s="176"/>
      <c r="F22" s="176"/>
      <c r="G22" s="176"/>
    </row>
    <row r="23" spans="1:7">
      <c r="A23" s="10"/>
      <c r="B23" s="176"/>
      <c r="C23" s="176"/>
      <c r="D23" s="176"/>
      <c r="E23" s="176"/>
      <c r="F23" s="176"/>
      <c r="G23" s="176"/>
    </row>
    <row r="24" spans="1:7">
      <c r="A24" s="10"/>
      <c r="B24" s="176"/>
      <c r="C24" s="176"/>
      <c r="D24" s="176"/>
      <c r="E24" s="176"/>
      <c r="F24" s="176"/>
      <c r="G24" s="176"/>
    </row>
    <row r="25" spans="1:7">
      <c r="A25" s="10"/>
      <c r="B25" s="176"/>
      <c r="C25" s="176"/>
      <c r="D25" s="176"/>
      <c r="E25" s="176"/>
      <c r="F25" s="176"/>
      <c r="G25" s="176"/>
    </row>
    <row r="26" spans="1:7">
      <c r="A26" s="10"/>
      <c r="B26" s="176"/>
      <c r="C26" s="176"/>
      <c r="D26" s="176"/>
      <c r="E26" s="176"/>
      <c r="F26" s="176"/>
      <c r="G26" s="176"/>
    </row>
    <row r="27" spans="1:7">
      <c r="A27" s="10"/>
      <c r="B27" s="176"/>
      <c r="C27" s="176"/>
      <c r="D27" s="176"/>
      <c r="E27" s="176"/>
      <c r="F27" s="176"/>
      <c r="G27" s="176"/>
    </row>
    <row r="28" spans="1:7">
      <c r="A28" s="10"/>
      <c r="B28" s="176"/>
      <c r="C28" s="176"/>
      <c r="D28" s="176"/>
      <c r="E28" s="176"/>
      <c r="F28" s="176"/>
      <c r="G28" s="176"/>
    </row>
    <row r="29" spans="1:7">
      <c r="A29" s="10"/>
      <c r="B29" s="176"/>
      <c r="C29" s="176"/>
      <c r="D29" s="176"/>
      <c r="E29" s="176"/>
      <c r="F29" s="176"/>
      <c r="G29" s="176"/>
    </row>
    <row r="30" spans="1:7">
      <c r="A30" s="10"/>
      <c r="B30" s="176"/>
      <c r="C30" s="176"/>
      <c r="D30" s="176"/>
      <c r="E30" s="176"/>
      <c r="F30" s="176"/>
      <c r="G30" s="176"/>
    </row>
    <row r="31" spans="1:7">
      <c r="A31" s="10"/>
      <c r="B31" s="176"/>
      <c r="C31" s="176"/>
      <c r="D31" s="176"/>
      <c r="E31" s="176"/>
      <c r="F31" s="176"/>
      <c r="G31" s="176"/>
    </row>
    <row r="32" spans="1:7">
      <c r="A32" s="10"/>
      <c r="B32" s="176"/>
      <c r="C32" s="176"/>
      <c r="D32" s="176"/>
      <c r="E32" s="176"/>
      <c r="F32" s="176"/>
      <c r="G32" s="176"/>
    </row>
    <row r="33" spans="1:7">
      <c r="A33" s="10"/>
      <c r="B33" s="176"/>
      <c r="C33" s="176"/>
      <c r="D33" s="176"/>
      <c r="E33" s="176"/>
      <c r="F33" s="176"/>
      <c r="G33" s="176"/>
    </row>
    <row r="34" spans="1:7">
      <c r="A34" s="1"/>
      <c r="B34" s="141"/>
      <c r="C34" s="141"/>
      <c r="D34" s="141"/>
      <c r="E34" s="141"/>
      <c r="F34" s="141"/>
      <c r="G34" s="141"/>
    </row>
    <row r="35" spans="1:7">
      <c r="A35" s="1"/>
      <c r="B35" s="141"/>
      <c r="C35" s="141"/>
      <c r="D35" s="141"/>
      <c r="E35" s="141"/>
      <c r="F35" s="141"/>
      <c r="G35" s="141"/>
    </row>
    <row r="36" spans="1:7">
      <c r="A36" s="1"/>
      <c r="B36" s="141"/>
      <c r="C36" s="141"/>
      <c r="D36" s="141"/>
      <c r="E36" s="141"/>
      <c r="F36" s="141"/>
      <c r="G36" s="141"/>
    </row>
    <row r="37" spans="1:7">
      <c r="A37" s="1"/>
      <c r="B37" s="141"/>
      <c r="C37" s="141"/>
      <c r="D37" s="141"/>
      <c r="E37" s="141"/>
      <c r="F37" s="141"/>
      <c r="G37" s="141"/>
    </row>
    <row r="38" spans="1:7">
      <c r="A38" s="1"/>
      <c r="B38" s="141"/>
      <c r="C38" s="141"/>
      <c r="D38" s="141"/>
      <c r="E38" s="141"/>
      <c r="F38" s="141"/>
      <c r="G38" s="141"/>
    </row>
    <row r="39" spans="1:7">
      <c r="A39" s="1"/>
      <c r="B39" s="141"/>
      <c r="C39" s="141"/>
      <c r="D39" s="141"/>
      <c r="E39" s="141"/>
      <c r="F39" s="141"/>
      <c r="G39" s="141"/>
    </row>
    <row r="40" spans="1:7">
      <c r="A40" s="1"/>
      <c r="B40" s="141"/>
      <c r="C40" s="141"/>
      <c r="D40" s="141"/>
      <c r="E40" s="141"/>
      <c r="F40" s="141"/>
      <c r="G40" s="141"/>
    </row>
    <row r="41" spans="1:7">
      <c r="A41" s="1"/>
      <c r="B41" s="141"/>
      <c r="C41" s="141"/>
      <c r="D41" s="141"/>
      <c r="E41" s="141"/>
      <c r="F41" s="141"/>
      <c r="G41" s="141"/>
    </row>
    <row r="42" spans="1:7">
      <c r="A42" s="1"/>
      <c r="B42" s="141"/>
      <c r="C42" s="141"/>
      <c r="D42" s="141"/>
      <c r="E42" s="141"/>
      <c r="F42" s="141"/>
      <c r="G42" s="141"/>
    </row>
    <row r="43" spans="1:7">
      <c r="A43" s="1"/>
      <c r="B43" s="141"/>
      <c r="C43" s="141"/>
      <c r="D43" s="141"/>
      <c r="E43" s="141"/>
      <c r="F43" s="141"/>
      <c r="G43" s="141"/>
    </row>
    <row r="44" spans="1:7">
      <c r="A44" s="1"/>
      <c r="B44" s="141"/>
      <c r="C44" s="141"/>
      <c r="D44" s="141"/>
      <c r="E44" s="141"/>
      <c r="F44" s="141"/>
      <c r="G44" s="141"/>
    </row>
    <row r="45" spans="1:7">
      <c r="A45" s="1"/>
      <c r="B45" s="141"/>
      <c r="C45" s="141"/>
      <c r="D45" s="141"/>
      <c r="E45" s="141"/>
      <c r="F45" s="141"/>
      <c r="G45" s="141"/>
    </row>
    <row r="46" spans="1:7">
      <c r="A46" s="1"/>
      <c r="B46" s="141"/>
      <c r="C46" s="141"/>
      <c r="D46" s="141"/>
      <c r="E46" s="141"/>
      <c r="F46" s="141"/>
      <c r="G46" s="141"/>
    </row>
    <row r="47" spans="1:7">
      <c r="A47" s="1"/>
      <c r="B47" s="141"/>
      <c r="C47" s="141"/>
      <c r="D47" s="141"/>
      <c r="E47" s="141"/>
      <c r="F47" s="141"/>
      <c r="G47" s="141"/>
    </row>
    <row r="48" spans="1:7">
      <c r="A48" s="1"/>
      <c r="B48" s="141"/>
      <c r="C48" s="141"/>
      <c r="D48" s="141"/>
      <c r="E48" s="141"/>
      <c r="F48" s="141"/>
      <c r="G48" s="141"/>
    </row>
    <row r="49" spans="1:7">
      <c r="A49" s="1"/>
      <c r="B49" s="141"/>
      <c r="C49" s="141"/>
      <c r="D49" s="141"/>
      <c r="E49" s="141"/>
      <c r="F49" s="141"/>
      <c r="G49" s="141"/>
    </row>
    <row r="50" spans="1:7">
      <c r="A50" s="1"/>
      <c r="B50" s="141"/>
      <c r="C50" s="141"/>
      <c r="D50" s="141"/>
      <c r="E50" s="141"/>
      <c r="F50" s="141"/>
      <c r="G50" s="141"/>
    </row>
    <row r="51" spans="1:7">
      <c r="B51" s="174"/>
      <c r="C51" s="174"/>
      <c r="D51" s="174"/>
      <c r="E51" s="174"/>
      <c r="F51" s="174"/>
      <c r="G51" s="174"/>
    </row>
    <row r="52" spans="1:7">
      <c r="B52" s="174"/>
      <c r="C52" s="174"/>
      <c r="D52" s="174"/>
      <c r="E52" s="174"/>
      <c r="F52" s="174"/>
      <c r="G52" s="174"/>
    </row>
    <row r="53" spans="1:7">
      <c r="B53" s="174"/>
      <c r="C53" s="174"/>
      <c r="D53" s="174"/>
      <c r="E53" s="174"/>
      <c r="F53" s="174"/>
      <c r="G53" s="174"/>
    </row>
    <row r="54" spans="1:7">
      <c r="B54" s="174"/>
      <c r="C54" s="174"/>
      <c r="D54" s="174"/>
      <c r="E54" s="174"/>
      <c r="F54" s="174"/>
      <c r="G54" s="174"/>
    </row>
    <row r="55" spans="1:7">
      <c r="B55" s="174"/>
      <c r="C55" s="174"/>
      <c r="D55" s="174"/>
      <c r="E55" s="174"/>
      <c r="F55" s="174"/>
      <c r="G55" s="174"/>
    </row>
    <row r="56" spans="1:7">
      <c r="B56" s="174"/>
      <c r="C56" s="174"/>
      <c r="D56" s="174"/>
      <c r="E56" s="174"/>
      <c r="F56" s="174"/>
      <c r="G56" s="174"/>
    </row>
    <row r="57" spans="1:7">
      <c r="B57" s="174"/>
      <c r="C57" s="174"/>
      <c r="D57" s="174"/>
      <c r="E57" s="174"/>
      <c r="F57" s="174"/>
      <c r="G57" s="174"/>
    </row>
    <row r="58" spans="1:7">
      <c r="B58" s="174"/>
      <c r="C58" s="174"/>
      <c r="D58" s="174"/>
      <c r="E58" s="174"/>
      <c r="F58" s="174"/>
      <c r="G58" s="174"/>
    </row>
    <row r="59" spans="1:7">
      <c r="B59" s="174"/>
      <c r="C59" s="174"/>
      <c r="D59" s="174"/>
      <c r="E59" s="174"/>
      <c r="F59" s="174"/>
      <c r="G59" s="174"/>
    </row>
    <row r="60" spans="1:7">
      <c r="B60" s="174"/>
      <c r="C60" s="174"/>
      <c r="D60" s="174"/>
      <c r="E60" s="174"/>
      <c r="F60" s="174"/>
      <c r="G60" s="174"/>
    </row>
    <row r="61" spans="1:7">
      <c r="B61" s="174"/>
      <c r="C61" s="174"/>
      <c r="D61" s="174"/>
      <c r="E61" s="174"/>
      <c r="F61" s="174"/>
      <c r="G61" s="174"/>
    </row>
    <row r="62" spans="1:7">
      <c r="B62" s="174"/>
      <c r="C62" s="174"/>
      <c r="D62" s="174"/>
      <c r="E62" s="174"/>
      <c r="F62" s="174"/>
      <c r="G62" s="174"/>
    </row>
    <row r="63" spans="1:7">
      <c r="B63" s="174"/>
      <c r="C63" s="174"/>
      <c r="D63" s="174"/>
      <c r="E63" s="174"/>
      <c r="F63" s="174"/>
      <c r="G63" s="174"/>
    </row>
    <row r="64" spans="1:7">
      <c r="B64" s="174"/>
      <c r="C64" s="174"/>
      <c r="D64" s="174"/>
      <c r="E64" s="174"/>
      <c r="F64" s="174"/>
      <c r="G64" s="174"/>
    </row>
    <row r="65" spans="2:7">
      <c r="B65" s="174"/>
      <c r="C65" s="174"/>
      <c r="D65" s="174"/>
      <c r="E65" s="174"/>
      <c r="F65" s="174"/>
      <c r="G65" s="174"/>
    </row>
    <row r="66" spans="2:7">
      <c r="B66" s="174"/>
      <c r="C66" s="174"/>
      <c r="D66" s="174"/>
      <c r="E66" s="174"/>
      <c r="F66" s="174"/>
      <c r="G66" s="174"/>
    </row>
    <row r="67" spans="2:7">
      <c r="B67" s="174"/>
      <c r="C67" s="174"/>
      <c r="D67" s="174"/>
      <c r="E67" s="174"/>
      <c r="F67" s="174"/>
      <c r="G67" s="174"/>
    </row>
    <row r="68" spans="2:7">
      <c r="B68" s="174"/>
      <c r="C68" s="174"/>
      <c r="D68" s="174"/>
      <c r="E68" s="174"/>
      <c r="F68" s="174"/>
      <c r="G68" s="174"/>
    </row>
    <row r="69" spans="2:7">
      <c r="B69" s="174"/>
      <c r="C69" s="174"/>
      <c r="D69" s="174"/>
      <c r="E69" s="174"/>
      <c r="F69" s="174"/>
      <c r="G69" s="174"/>
    </row>
    <row r="70" spans="2:7">
      <c r="B70" s="174"/>
      <c r="C70" s="174"/>
      <c r="D70" s="174"/>
      <c r="E70" s="174"/>
      <c r="F70" s="174"/>
      <c r="G70" s="174"/>
    </row>
    <row r="71" spans="2:7">
      <c r="B71" s="174"/>
      <c r="C71" s="174"/>
      <c r="D71" s="174"/>
      <c r="E71" s="174"/>
      <c r="F71" s="174"/>
      <c r="G71" s="174"/>
    </row>
    <row r="72" spans="2:7">
      <c r="B72" s="174"/>
      <c r="C72" s="174"/>
      <c r="D72" s="174"/>
      <c r="E72" s="174"/>
      <c r="F72" s="174"/>
      <c r="G72" s="174"/>
    </row>
    <row r="73" spans="2:7">
      <c r="B73" s="174"/>
      <c r="C73" s="174"/>
      <c r="D73" s="174"/>
      <c r="E73" s="174"/>
      <c r="F73" s="174"/>
      <c r="G73" s="174"/>
    </row>
    <row r="74" spans="2:7">
      <c r="B74" s="174"/>
      <c r="C74" s="174"/>
      <c r="D74" s="174"/>
      <c r="E74" s="174"/>
      <c r="F74" s="174"/>
      <c r="G74" s="174"/>
    </row>
    <row r="75" spans="2:7">
      <c r="B75" s="174"/>
      <c r="C75" s="174"/>
      <c r="D75" s="174"/>
      <c r="E75" s="174"/>
      <c r="F75" s="174"/>
      <c r="G75" s="174"/>
    </row>
    <row r="76" spans="2:7">
      <c r="B76" s="174"/>
      <c r="C76" s="174"/>
      <c r="D76" s="174"/>
      <c r="E76" s="174"/>
      <c r="F76" s="174"/>
      <c r="G76" s="174"/>
    </row>
    <row r="77" spans="2:7">
      <c r="B77" s="174"/>
      <c r="C77" s="174"/>
      <c r="D77" s="174"/>
      <c r="E77" s="174"/>
      <c r="F77" s="174"/>
      <c r="G77" s="174"/>
    </row>
    <row r="78" spans="2:7">
      <c r="B78" s="174"/>
      <c r="C78" s="174"/>
      <c r="D78" s="174"/>
      <c r="E78" s="174"/>
      <c r="F78" s="174"/>
      <c r="G78" s="174"/>
    </row>
    <row r="79" spans="2:7">
      <c r="B79" s="174"/>
      <c r="C79" s="174"/>
      <c r="D79" s="174"/>
      <c r="E79" s="174"/>
      <c r="F79" s="174"/>
      <c r="G79" s="174"/>
    </row>
    <row r="80" spans="2:7">
      <c r="B80" s="174"/>
      <c r="C80" s="174"/>
      <c r="D80" s="174"/>
      <c r="E80" s="174"/>
      <c r="F80" s="174"/>
      <c r="G80" s="174"/>
    </row>
    <row r="81" spans="2:7">
      <c r="B81" s="174"/>
      <c r="C81" s="174"/>
      <c r="D81" s="174"/>
      <c r="E81" s="174"/>
      <c r="F81" s="174"/>
      <c r="G81" s="174"/>
    </row>
    <row r="82" spans="2:7">
      <c r="B82" s="174"/>
      <c r="C82" s="174"/>
      <c r="D82" s="174"/>
      <c r="E82" s="174"/>
      <c r="F82" s="174"/>
      <c r="G82" s="174"/>
    </row>
    <row r="83" spans="2:7">
      <c r="B83" s="174"/>
      <c r="C83" s="174"/>
      <c r="D83" s="174"/>
      <c r="E83" s="174"/>
      <c r="F83" s="174"/>
      <c r="G83" s="174"/>
    </row>
    <row r="84" spans="2:7">
      <c r="B84" s="174"/>
      <c r="C84" s="174"/>
      <c r="D84" s="174"/>
      <c r="E84" s="174"/>
      <c r="F84" s="174"/>
      <c r="G84" s="174"/>
    </row>
    <row r="85" spans="2:7">
      <c r="B85" s="174"/>
      <c r="C85" s="174"/>
      <c r="D85" s="174"/>
      <c r="E85" s="174"/>
      <c r="F85" s="174"/>
      <c r="G85" s="174"/>
    </row>
    <row r="86" spans="2:7">
      <c r="B86" s="174"/>
      <c r="C86" s="174"/>
      <c r="D86" s="174"/>
      <c r="E86" s="174"/>
      <c r="F86" s="174"/>
      <c r="G86" s="174"/>
    </row>
    <row r="87" spans="2:7">
      <c r="B87" s="174"/>
      <c r="C87" s="174"/>
      <c r="D87" s="174"/>
      <c r="E87" s="174"/>
      <c r="F87" s="174"/>
      <c r="G87" s="174"/>
    </row>
    <row r="88" spans="2:7">
      <c r="B88" s="174"/>
      <c r="C88" s="174"/>
      <c r="D88" s="174"/>
      <c r="E88" s="174"/>
      <c r="F88" s="174"/>
      <c r="G88" s="174"/>
    </row>
    <row r="89" spans="2:7">
      <c r="B89" s="174"/>
      <c r="C89" s="174"/>
      <c r="D89" s="174"/>
      <c r="E89" s="174"/>
      <c r="F89" s="174"/>
      <c r="G89" s="174"/>
    </row>
    <row r="90" spans="2:7">
      <c r="B90" s="174"/>
      <c r="C90" s="174"/>
      <c r="D90" s="174"/>
      <c r="E90" s="174"/>
      <c r="F90" s="174"/>
      <c r="G90" s="174"/>
    </row>
    <row r="91" spans="2:7">
      <c r="B91" s="174"/>
      <c r="C91" s="174"/>
      <c r="D91" s="174"/>
      <c r="E91" s="174"/>
      <c r="F91" s="174"/>
      <c r="G91" s="174"/>
    </row>
    <row r="92" spans="2:7">
      <c r="B92" s="174"/>
      <c r="C92" s="174"/>
      <c r="D92" s="174"/>
      <c r="E92" s="174"/>
      <c r="F92" s="174"/>
      <c r="G92" s="174"/>
    </row>
    <row r="93" spans="2:7">
      <c r="B93" s="174"/>
      <c r="C93" s="174"/>
      <c r="D93" s="174"/>
      <c r="E93" s="174"/>
      <c r="F93" s="174"/>
      <c r="G93" s="174"/>
    </row>
    <row r="94" spans="2:7">
      <c r="B94" s="174"/>
      <c r="C94" s="174"/>
      <c r="D94" s="174"/>
      <c r="E94" s="174"/>
      <c r="F94" s="174"/>
      <c r="G94" s="174"/>
    </row>
    <row r="95" spans="2:7">
      <c r="B95" s="174"/>
      <c r="C95" s="174"/>
      <c r="D95" s="174"/>
      <c r="E95" s="174"/>
      <c r="F95" s="174"/>
      <c r="G95" s="174"/>
    </row>
    <row r="96" spans="2:7">
      <c r="B96" s="174"/>
      <c r="C96" s="174"/>
      <c r="D96" s="174"/>
      <c r="E96" s="174"/>
      <c r="F96" s="174"/>
      <c r="G96" s="174"/>
    </row>
    <row r="97" spans="2:7">
      <c r="B97" s="174"/>
      <c r="C97" s="174"/>
      <c r="D97" s="174"/>
      <c r="E97" s="174"/>
      <c r="F97" s="174"/>
      <c r="G97" s="174"/>
    </row>
    <row r="98" spans="2:7">
      <c r="B98" s="174"/>
      <c r="C98" s="174"/>
      <c r="D98" s="174"/>
      <c r="E98" s="174"/>
      <c r="F98" s="174"/>
      <c r="G98" s="174"/>
    </row>
    <row r="99" spans="2:7">
      <c r="B99" s="174"/>
      <c r="C99" s="174"/>
      <c r="D99" s="174"/>
      <c r="E99" s="174"/>
      <c r="F99" s="174"/>
      <c r="G99" s="174"/>
    </row>
    <row r="100" spans="2:7">
      <c r="B100" s="174"/>
      <c r="C100" s="174"/>
      <c r="D100" s="174"/>
      <c r="E100" s="174"/>
      <c r="F100" s="174"/>
      <c r="G100" s="174"/>
    </row>
    <row r="101" spans="2:7">
      <c r="B101" s="174"/>
      <c r="C101" s="174"/>
      <c r="D101" s="174"/>
      <c r="E101" s="174"/>
      <c r="F101" s="174"/>
      <c r="G101" s="174"/>
    </row>
    <row r="102" spans="2:7">
      <c r="B102" s="174"/>
      <c r="C102" s="174"/>
      <c r="D102" s="174"/>
      <c r="E102" s="174"/>
      <c r="F102" s="174"/>
      <c r="G102" s="174"/>
    </row>
    <row r="103" spans="2:7">
      <c r="B103" s="174"/>
      <c r="C103" s="174"/>
      <c r="D103" s="174"/>
      <c r="E103" s="174"/>
      <c r="F103" s="174"/>
      <c r="G103" s="174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1"/>
  <sheetViews>
    <sheetView topLeftCell="A82"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2"/>
      <c r="C1" s="12"/>
      <c r="D1" s="12"/>
      <c r="E1" s="12"/>
      <c r="F1" s="13" t="s">
        <v>197</v>
      </c>
      <c r="G1" s="12"/>
      <c r="H1" s="12"/>
      <c r="I1" s="12"/>
      <c r="J1" s="12"/>
      <c r="W1">
        <v>30.126000000000001</v>
      </c>
    </row>
    <row r="2" spans="1:23" ht="18" customHeight="1" thickTop="1">
      <c r="A2" s="11"/>
      <c r="B2" s="187" t="s">
        <v>1</v>
      </c>
      <c r="C2" s="188"/>
      <c r="D2" s="188"/>
      <c r="E2" s="188"/>
      <c r="F2" s="188"/>
      <c r="G2" s="188"/>
      <c r="H2" s="188"/>
      <c r="I2" s="188"/>
      <c r="J2" s="189"/>
    </row>
    <row r="3" spans="1:23" ht="18" customHeight="1">
      <c r="A3" s="11"/>
      <c r="B3" s="22"/>
      <c r="C3" s="19"/>
      <c r="D3" s="16"/>
      <c r="E3" s="16"/>
      <c r="F3" s="16"/>
      <c r="G3" s="16"/>
      <c r="H3" s="16"/>
      <c r="I3" s="37" t="s">
        <v>14</v>
      </c>
      <c r="J3" s="30"/>
    </row>
    <row r="4" spans="1:23" ht="18" customHeight="1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 t="s">
        <v>20</v>
      </c>
    </row>
    <row r="6" spans="1:23" ht="20.100000000000001" customHeight="1" thickTop="1">
      <c r="A6" s="11"/>
      <c r="B6" s="190" t="s">
        <v>21</v>
      </c>
      <c r="C6" s="191"/>
      <c r="D6" s="191"/>
      <c r="E6" s="191"/>
      <c r="F6" s="191"/>
      <c r="G6" s="191"/>
      <c r="H6" s="191"/>
      <c r="I6" s="191"/>
      <c r="J6" s="192"/>
    </row>
    <row r="7" spans="1:23" ht="18" customHeight="1">
      <c r="A7" s="11"/>
      <c r="B7" s="49" t="s">
        <v>24</v>
      </c>
      <c r="C7" s="42"/>
      <c r="D7" s="17"/>
      <c r="E7" s="17"/>
      <c r="F7" s="17"/>
      <c r="G7" s="50" t="s">
        <v>25</v>
      </c>
      <c r="H7" s="17"/>
      <c r="I7" s="28"/>
      <c r="J7" s="43"/>
    </row>
    <row r="8" spans="1:23" ht="20.100000000000001" customHeight="1">
      <c r="A8" s="11"/>
      <c r="B8" s="193" t="s">
        <v>22</v>
      </c>
      <c r="C8" s="194"/>
      <c r="D8" s="194"/>
      <c r="E8" s="194"/>
      <c r="F8" s="194"/>
      <c r="G8" s="194"/>
      <c r="H8" s="194"/>
      <c r="I8" s="194"/>
      <c r="J8" s="195"/>
    </row>
    <row r="9" spans="1:23" ht="18" customHeight="1">
      <c r="A9" s="11"/>
      <c r="B9" s="38" t="s">
        <v>26</v>
      </c>
      <c r="C9" s="19"/>
      <c r="D9" s="16"/>
      <c r="E9" s="16"/>
      <c r="F9" s="16"/>
      <c r="G9" s="39" t="s">
        <v>27</v>
      </c>
      <c r="H9" s="16"/>
      <c r="I9" s="27"/>
      <c r="J9" s="30"/>
    </row>
    <row r="10" spans="1:23" ht="20.100000000000001" customHeight="1">
      <c r="A10" s="11"/>
      <c r="B10" s="193" t="s">
        <v>23</v>
      </c>
      <c r="C10" s="194"/>
      <c r="D10" s="194"/>
      <c r="E10" s="194"/>
      <c r="F10" s="194"/>
      <c r="G10" s="194"/>
      <c r="H10" s="194"/>
      <c r="I10" s="194"/>
      <c r="J10" s="195"/>
    </row>
    <row r="11" spans="1:23" ht="18" customHeight="1" thickBot="1">
      <c r="A11" s="11"/>
      <c r="B11" s="38" t="s">
        <v>24</v>
      </c>
      <c r="C11" s="19"/>
      <c r="D11" s="16"/>
      <c r="E11" s="16"/>
      <c r="F11" s="16"/>
      <c r="G11" s="39" t="s">
        <v>25</v>
      </c>
      <c r="H11" s="16"/>
      <c r="I11" s="27"/>
      <c r="J11" s="30"/>
    </row>
    <row r="12" spans="1:23" ht="18" customHeight="1" thickTop="1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>
      <c r="A15" s="11"/>
      <c r="B15" s="83" t="s">
        <v>28</v>
      </c>
      <c r="C15" s="84" t="s">
        <v>6</v>
      </c>
      <c r="D15" s="84" t="s">
        <v>55</v>
      </c>
      <c r="E15" s="85" t="s">
        <v>56</v>
      </c>
      <c r="F15" s="98" t="s">
        <v>57</v>
      </c>
      <c r="G15" s="51" t="s">
        <v>33</v>
      </c>
      <c r="H15" s="54" t="s">
        <v>34</v>
      </c>
      <c r="I15" s="26"/>
      <c r="J15" s="48"/>
    </row>
    <row r="16" spans="1:23" ht="18" customHeight="1">
      <c r="A16" s="11"/>
      <c r="B16" s="86">
        <v>1</v>
      </c>
      <c r="C16" s="87" t="s">
        <v>29</v>
      </c>
      <c r="D16" s="88">
        <f>'Kryci_list 4391'!D16</f>
        <v>0</v>
      </c>
      <c r="E16" s="89">
        <f>'Kryci_list 4391'!E16</f>
        <v>0</v>
      </c>
      <c r="F16" s="99">
        <f>'Kryci_list 4391'!F16</f>
        <v>0</v>
      </c>
      <c r="G16" s="52">
        <v>6</v>
      </c>
      <c r="H16" s="108" t="s">
        <v>35</v>
      </c>
      <c r="I16" s="119"/>
      <c r="J16" s="111">
        <f>Rekapitulácia!F8</f>
        <v>0</v>
      </c>
    </row>
    <row r="17" spans="1:10" ht="18" customHeight="1">
      <c r="A17" s="11"/>
      <c r="B17" s="59">
        <v>2</v>
      </c>
      <c r="C17" s="63" t="s">
        <v>30</v>
      </c>
      <c r="D17" s="70">
        <f>'Kryci_list 4391'!D17</f>
        <v>0</v>
      </c>
      <c r="E17" s="68">
        <f>'Kryci_list 4391'!E17</f>
        <v>0</v>
      </c>
      <c r="F17" s="73">
        <f>'Kryci_list 4391'!F17</f>
        <v>0</v>
      </c>
      <c r="G17" s="53">
        <v>7</v>
      </c>
      <c r="H17" s="109" t="s">
        <v>36</v>
      </c>
      <c r="I17" s="119"/>
      <c r="J17" s="112">
        <f>Rekapitulácia!E8</f>
        <v>0</v>
      </c>
    </row>
    <row r="18" spans="1:10" ht="18" customHeight="1">
      <c r="A18" s="11"/>
      <c r="B18" s="60">
        <v>3</v>
      </c>
      <c r="C18" s="64" t="s">
        <v>31</v>
      </c>
      <c r="D18" s="71">
        <f>'Kryci_list 4391'!D18</f>
        <v>0</v>
      </c>
      <c r="E18" s="69">
        <f>'Kryci_list 4391'!E18</f>
        <v>0</v>
      </c>
      <c r="F18" s="74">
        <f>'Kryci_list 4391'!F18</f>
        <v>0</v>
      </c>
      <c r="G18" s="53">
        <v>8</v>
      </c>
      <c r="H18" s="109" t="s">
        <v>37</v>
      </c>
      <c r="I18" s="119"/>
      <c r="J18" s="112">
        <f>Rekapitulácia!D8</f>
        <v>0</v>
      </c>
    </row>
    <row r="19" spans="1:10" ht="18" customHeight="1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19"/>
      <c r="J19" s="118"/>
    </row>
    <row r="20" spans="1:10" ht="18" customHeight="1" thickBot="1">
      <c r="A20" s="11"/>
      <c r="B20" s="60">
        <v>5</v>
      </c>
      <c r="C20" s="66" t="s">
        <v>32</v>
      </c>
      <c r="D20" s="72"/>
      <c r="E20" s="93"/>
      <c r="F20" s="100">
        <f>SUM(F16:F19)</f>
        <v>0</v>
      </c>
      <c r="G20" s="53">
        <v>10</v>
      </c>
      <c r="H20" s="109" t="s">
        <v>32</v>
      </c>
      <c r="I20" s="121"/>
      <c r="J20" s="92">
        <f>SUM(J16:J19)</f>
        <v>0</v>
      </c>
    </row>
    <row r="21" spans="1:10" ht="18" customHeight="1" thickTop="1">
      <c r="A21" s="11"/>
      <c r="B21" s="57" t="s">
        <v>45</v>
      </c>
      <c r="C21" s="61" t="s">
        <v>7</v>
      </c>
      <c r="D21" s="67"/>
      <c r="E21" s="18"/>
      <c r="F21" s="91"/>
      <c r="G21" s="57" t="s">
        <v>51</v>
      </c>
      <c r="H21" s="54" t="s">
        <v>7</v>
      </c>
      <c r="I21" s="28"/>
      <c r="J21" s="122"/>
    </row>
    <row r="22" spans="1:10" ht="18" customHeight="1">
      <c r="A22" s="11"/>
      <c r="B22" s="52">
        <v>11</v>
      </c>
      <c r="C22" s="55" t="s">
        <v>46</v>
      </c>
      <c r="D22" s="79"/>
      <c r="E22" s="82"/>
      <c r="F22" s="73">
        <f>'Kryci_list 4391'!F22</f>
        <v>0</v>
      </c>
      <c r="G22" s="52">
        <v>16</v>
      </c>
      <c r="H22" s="108" t="s">
        <v>52</v>
      </c>
      <c r="I22" s="119"/>
      <c r="J22" s="111">
        <f>'Kryci_list 4391'!J22</f>
        <v>0</v>
      </c>
    </row>
    <row r="23" spans="1:10" ht="18" customHeight="1">
      <c r="A23" s="11"/>
      <c r="B23" s="53">
        <v>12</v>
      </c>
      <c r="C23" s="56" t="s">
        <v>47</v>
      </c>
      <c r="D23" s="58"/>
      <c r="E23" s="82"/>
      <c r="F23" s="74">
        <f>'Kryci_list 4391'!F23</f>
        <v>0</v>
      </c>
      <c r="G23" s="53">
        <v>17</v>
      </c>
      <c r="H23" s="109" t="s">
        <v>53</v>
      </c>
      <c r="I23" s="119"/>
      <c r="J23" s="112">
        <f>'Kryci_list 4391'!J23</f>
        <v>0</v>
      </c>
    </row>
    <row r="24" spans="1:10" ht="18" customHeight="1">
      <c r="A24" s="11"/>
      <c r="B24" s="53">
        <v>13</v>
      </c>
      <c r="C24" s="56" t="s">
        <v>48</v>
      </c>
      <c r="D24" s="58"/>
      <c r="E24" s="82"/>
      <c r="F24" s="74">
        <f>'Kryci_list 4391'!F24</f>
        <v>0</v>
      </c>
      <c r="G24" s="53">
        <v>18</v>
      </c>
      <c r="H24" s="109" t="s">
        <v>54</v>
      </c>
      <c r="I24" s="119"/>
      <c r="J24" s="112">
        <f>'Kryci_list 4391'!J24</f>
        <v>0</v>
      </c>
    </row>
    <row r="25" spans="1:10" ht="18" customHeight="1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19"/>
      <c r="J25" s="112"/>
    </row>
    <row r="26" spans="1:10" ht="18" customHeight="1" thickBot="1">
      <c r="A26" s="11"/>
      <c r="B26" s="53">
        <v>15</v>
      </c>
      <c r="C26" s="56"/>
      <c r="D26" s="58"/>
      <c r="E26" s="58"/>
      <c r="F26" s="101"/>
      <c r="G26" s="53">
        <v>20</v>
      </c>
      <c r="H26" s="109" t="s">
        <v>32</v>
      </c>
      <c r="I26" s="121"/>
      <c r="J26" s="92">
        <f>SUM(J22:J25)+SUM(F22:F25)</f>
        <v>0</v>
      </c>
    </row>
    <row r="27" spans="1:10" ht="18" customHeight="1" thickTop="1">
      <c r="A27" s="11"/>
      <c r="B27" s="94"/>
      <c r="C27" s="133" t="s">
        <v>60</v>
      </c>
      <c r="D27" s="126"/>
      <c r="E27" s="95"/>
      <c r="F27" s="29"/>
      <c r="G27" s="102" t="s">
        <v>38</v>
      </c>
      <c r="H27" s="97" t="s">
        <v>39</v>
      </c>
      <c r="I27" s="28"/>
      <c r="J27" s="31"/>
    </row>
    <row r="28" spans="1:10" ht="18" customHeight="1">
      <c r="A28" s="11"/>
      <c r="B28" s="25"/>
      <c r="C28" s="124"/>
      <c r="D28" s="127"/>
      <c r="E28" s="21"/>
      <c r="F28" s="11"/>
      <c r="G28" s="103">
        <v>21</v>
      </c>
      <c r="H28" s="107" t="s">
        <v>40</v>
      </c>
      <c r="I28" s="114"/>
      <c r="J28" s="90">
        <f>F20+J20+F26+J26</f>
        <v>0</v>
      </c>
    </row>
    <row r="29" spans="1:10" ht="18" customHeight="1">
      <c r="A29" s="11"/>
      <c r="B29" s="75"/>
      <c r="C29" s="125"/>
      <c r="D29" s="128"/>
      <c r="E29" s="21"/>
      <c r="F29" s="11"/>
      <c r="G29" s="52">
        <v>22</v>
      </c>
      <c r="H29" s="108" t="s">
        <v>41</v>
      </c>
      <c r="I29" s="115">
        <f>Rekapitulácia!B9</f>
        <v>0</v>
      </c>
      <c r="J29" s="111">
        <f>ROUND(((ROUND(I29,2)*20)/100),2)*1</f>
        <v>0</v>
      </c>
    </row>
    <row r="30" spans="1:10" ht="18" customHeight="1">
      <c r="A30" s="11"/>
      <c r="B30" s="22"/>
      <c r="C30" s="117"/>
      <c r="D30" s="119"/>
      <c r="E30" s="21"/>
      <c r="F30" s="11"/>
      <c r="G30" s="53">
        <v>23</v>
      </c>
      <c r="H30" s="109" t="s">
        <v>42</v>
      </c>
      <c r="I30" s="81">
        <f>Rekapitulácia!B10</f>
        <v>0</v>
      </c>
      <c r="J30" s="112">
        <f>ROUND(((ROUND(I30,2)*0)/100),2)</f>
        <v>0</v>
      </c>
    </row>
    <row r="31" spans="1:10" ht="18" customHeight="1">
      <c r="A31" s="11"/>
      <c r="B31" s="23"/>
      <c r="C31" s="129"/>
      <c r="D31" s="130"/>
      <c r="E31" s="21"/>
      <c r="F31" s="11"/>
      <c r="G31" s="53">
        <v>24</v>
      </c>
      <c r="H31" s="109" t="s">
        <v>43</v>
      </c>
      <c r="I31" s="27"/>
      <c r="J31" s="185">
        <f>SUM(J28:J30)</f>
        <v>0</v>
      </c>
    </row>
    <row r="32" spans="1:10" ht="18" customHeight="1" thickBot="1">
      <c r="A32" s="11"/>
      <c r="B32" s="41"/>
      <c r="C32" s="110"/>
      <c r="D32" s="116"/>
      <c r="E32" s="76"/>
      <c r="F32" s="77"/>
      <c r="G32" s="181" t="s">
        <v>44</v>
      </c>
      <c r="H32" s="182"/>
      <c r="I32" s="183"/>
      <c r="J32" s="184"/>
    </row>
    <row r="33" spans="1:10" ht="18" customHeight="1" thickTop="1">
      <c r="A33" s="11"/>
      <c r="B33" s="94"/>
      <c r="C33" s="95"/>
      <c r="D33" s="131" t="s">
        <v>58</v>
      </c>
      <c r="E33" s="15"/>
      <c r="F33" s="15"/>
      <c r="G33" s="14"/>
      <c r="H33" s="131" t="s">
        <v>59</v>
      </c>
      <c r="I33" s="29"/>
      <c r="J33" s="32"/>
    </row>
    <row r="34" spans="1:10" ht="18" customHeight="1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>
      <c r="A2" s="11"/>
      <c r="B2" s="196" t="s">
        <v>1</v>
      </c>
      <c r="C2" s="197"/>
      <c r="D2" s="197"/>
      <c r="E2" s="197"/>
      <c r="F2" s="197"/>
      <c r="G2" s="197"/>
      <c r="H2" s="197"/>
      <c r="I2" s="197"/>
      <c r="J2" s="198"/>
    </row>
    <row r="3" spans="1:23" ht="18" customHeight="1">
      <c r="A3" s="11"/>
      <c r="B3" s="34" t="s">
        <v>15</v>
      </c>
      <c r="C3" s="35"/>
      <c r="D3" s="36"/>
      <c r="E3" s="36"/>
      <c r="F3" s="36"/>
      <c r="G3" s="16"/>
      <c r="H3" s="16"/>
      <c r="I3" s="37" t="s">
        <v>14</v>
      </c>
      <c r="J3" s="30"/>
    </row>
    <row r="4" spans="1:23" ht="18" customHeight="1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 t="s">
        <v>20</v>
      </c>
    </row>
    <row r="6" spans="1:23" ht="20.100000000000001" customHeight="1" thickTop="1">
      <c r="A6" s="11"/>
      <c r="B6" s="190" t="s">
        <v>21</v>
      </c>
      <c r="C6" s="191"/>
      <c r="D6" s="191"/>
      <c r="E6" s="191"/>
      <c r="F6" s="191"/>
      <c r="G6" s="191"/>
      <c r="H6" s="191"/>
      <c r="I6" s="191"/>
      <c r="J6" s="192"/>
    </row>
    <row r="7" spans="1:23" ht="18" customHeight="1">
      <c r="A7" s="11"/>
      <c r="B7" s="49" t="s">
        <v>24</v>
      </c>
      <c r="C7" s="42"/>
      <c r="D7" s="17"/>
      <c r="E7" s="17"/>
      <c r="F7" s="17"/>
      <c r="G7" s="50" t="s">
        <v>25</v>
      </c>
      <c r="H7" s="17"/>
      <c r="I7" s="28"/>
      <c r="J7" s="43"/>
    </row>
    <row r="8" spans="1:23" ht="20.100000000000001" customHeight="1">
      <c r="A8" s="11"/>
      <c r="B8" s="193" t="s">
        <v>22</v>
      </c>
      <c r="C8" s="194"/>
      <c r="D8" s="194"/>
      <c r="E8" s="194"/>
      <c r="F8" s="194"/>
      <c r="G8" s="194"/>
      <c r="H8" s="194"/>
      <c r="I8" s="194"/>
      <c r="J8" s="195"/>
    </row>
    <row r="9" spans="1:23" ht="18" customHeight="1">
      <c r="A9" s="11"/>
      <c r="B9" s="38" t="s">
        <v>26</v>
      </c>
      <c r="C9" s="19"/>
      <c r="D9" s="16"/>
      <c r="E9" s="16"/>
      <c r="F9" s="16"/>
      <c r="G9" s="39" t="s">
        <v>27</v>
      </c>
      <c r="H9" s="16"/>
      <c r="I9" s="27"/>
      <c r="J9" s="30"/>
    </row>
    <row r="10" spans="1:23" ht="20.100000000000001" customHeight="1">
      <c r="A10" s="11"/>
      <c r="B10" s="193" t="s">
        <v>23</v>
      </c>
      <c r="C10" s="194"/>
      <c r="D10" s="194"/>
      <c r="E10" s="194"/>
      <c r="F10" s="194"/>
      <c r="G10" s="194"/>
      <c r="H10" s="194"/>
      <c r="I10" s="194"/>
      <c r="J10" s="195"/>
    </row>
    <row r="11" spans="1:23" ht="18" customHeight="1" thickBot="1">
      <c r="A11" s="11"/>
      <c r="B11" s="38" t="s">
        <v>24</v>
      </c>
      <c r="C11" s="19"/>
      <c r="D11" s="16"/>
      <c r="E11" s="16"/>
      <c r="F11" s="16"/>
      <c r="G11" s="39" t="s">
        <v>25</v>
      </c>
      <c r="H11" s="16"/>
      <c r="I11" s="27"/>
      <c r="J11" s="30"/>
    </row>
    <row r="12" spans="1:23" ht="18" customHeight="1" thickTop="1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>
      <c r="A15" s="11"/>
      <c r="B15" s="83" t="s">
        <v>28</v>
      </c>
      <c r="C15" s="84" t="s">
        <v>6</v>
      </c>
      <c r="D15" s="84" t="s">
        <v>55</v>
      </c>
      <c r="E15" s="85" t="s">
        <v>56</v>
      </c>
      <c r="F15" s="98" t="s">
        <v>57</v>
      </c>
      <c r="G15" s="51" t="s">
        <v>33</v>
      </c>
      <c r="H15" s="54" t="s">
        <v>34</v>
      </c>
      <c r="I15" s="26"/>
      <c r="J15" s="48"/>
    </row>
    <row r="16" spans="1:23" ht="18" customHeight="1">
      <c r="A16" s="11"/>
      <c r="B16" s="86">
        <v>1</v>
      </c>
      <c r="C16" s="87" t="s">
        <v>29</v>
      </c>
      <c r="D16" s="88">
        <f>'Rekap 4391'!B14</f>
        <v>0</v>
      </c>
      <c r="E16" s="89">
        <f>'Rekap 4391'!C14</f>
        <v>0</v>
      </c>
      <c r="F16" s="99">
        <f>'Rekap 4391'!D14</f>
        <v>0</v>
      </c>
      <c r="G16" s="52">
        <v>6</v>
      </c>
      <c r="H16" s="108" t="s">
        <v>35</v>
      </c>
      <c r="I16" s="119"/>
      <c r="J16" s="111">
        <v>0</v>
      </c>
    </row>
    <row r="17" spans="1:26" ht="18" customHeight="1">
      <c r="A17" s="11"/>
      <c r="B17" s="59">
        <v>2</v>
      </c>
      <c r="C17" s="63" t="s">
        <v>30</v>
      </c>
      <c r="D17" s="70">
        <f>'Rekap 4391'!B20</f>
        <v>0</v>
      </c>
      <c r="E17" s="68">
        <f>'Rekap 4391'!C20</f>
        <v>0</v>
      </c>
      <c r="F17" s="73">
        <f>'Rekap 4391'!D20</f>
        <v>0</v>
      </c>
      <c r="G17" s="53">
        <v>7</v>
      </c>
      <c r="H17" s="109" t="s">
        <v>36</v>
      </c>
      <c r="I17" s="119"/>
      <c r="J17" s="112">
        <f>'SO 4391'!Z79</f>
        <v>0</v>
      </c>
    </row>
    <row r="18" spans="1:26" ht="18" customHeight="1">
      <c r="A18" s="11"/>
      <c r="B18" s="60">
        <v>3</v>
      </c>
      <c r="C18" s="64" t="s">
        <v>31</v>
      </c>
      <c r="D18" s="71">
        <f>'Rekap 4391'!B24</f>
        <v>0</v>
      </c>
      <c r="E18" s="69">
        <f>'Rekap 4391'!C24</f>
        <v>0</v>
      </c>
      <c r="F18" s="74">
        <f>'Rekap 4391'!D24</f>
        <v>0</v>
      </c>
      <c r="G18" s="53">
        <v>8</v>
      </c>
      <c r="H18" s="109" t="s">
        <v>37</v>
      </c>
      <c r="I18" s="119"/>
      <c r="J18" s="112">
        <v>0</v>
      </c>
    </row>
    <row r="19" spans="1:26" ht="18" customHeight="1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19"/>
      <c r="J19" s="118"/>
    </row>
    <row r="20" spans="1:26" ht="18" customHeight="1" thickBot="1">
      <c r="A20" s="11"/>
      <c r="B20" s="60">
        <v>5</v>
      </c>
      <c r="C20" s="66" t="s">
        <v>32</v>
      </c>
      <c r="D20" s="72"/>
      <c r="E20" s="93"/>
      <c r="F20" s="100">
        <f>SUM(F16:F19)</f>
        <v>0</v>
      </c>
      <c r="G20" s="53">
        <v>10</v>
      </c>
      <c r="H20" s="109" t="s">
        <v>32</v>
      </c>
      <c r="I20" s="121"/>
      <c r="J20" s="92">
        <f>SUM(J16:J19)</f>
        <v>0</v>
      </c>
    </row>
    <row r="21" spans="1:26" ht="18" customHeight="1" thickTop="1">
      <c r="A21" s="11"/>
      <c r="B21" s="57" t="s">
        <v>45</v>
      </c>
      <c r="C21" s="61" t="s">
        <v>7</v>
      </c>
      <c r="D21" s="67"/>
      <c r="E21" s="18"/>
      <c r="F21" s="91"/>
      <c r="G21" s="57" t="s">
        <v>51</v>
      </c>
      <c r="H21" s="54" t="s">
        <v>7</v>
      </c>
      <c r="I21" s="28"/>
      <c r="J21" s="122"/>
    </row>
    <row r="22" spans="1:26" ht="18" customHeight="1">
      <c r="A22" s="11"/>
      <c r="B22" s="52">
        <v>11</v>
      </c>
      <c r="C22" s="55" t="s">
        <v>46</v>
      </c>
      <c r="D22" s="79"/>
      <c r="E22" s="81" t="s">
        <v>49</v>
      </c>
      <c r="F22" s="73">
        <f>((F16*U22*0)+(F17*V22*0)+(F18*W22*0))/100</f>
        <v>0</v>
      </c>
      <c r="G22" s="52">
        <v>16</v>
      </c>
      <c r="H22" s="108" t="s">
        <v>52</v>
      </c>
      <c r="I22" s="120" t="s">
        <v>49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1"/>
      <c r="B23" s="53">
        <v>12</v>
      </c>
      <c r="C23" s="56" t="s">
        <v>47</v>
      </c>
      <c r="D23" s="58"/>
      <c r="E23" s="81" t="s">
        <v>50</v>
      </c>
      <c r="F23" s="74">
        <f>((F16*U23*0)+(F17*V23*0)+(F18*W23*0))/100</f>
        <v>0</v>
      </c>
      <c r="G23" s="53">
        <v>17</v>
      </c>
      <c r="H23" s="109" t="s">
        <v>53</v>
      </c>
      <c r="I23" s="120" t="s">
        <v>49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1"/>
      <c r="B24" s="53">
        <v>13</v>
      </c>
      <c r="C24" s="56" t="s">
        <v>48</v>
      </c>
      <c r="D24" s="58"/>
      <c r="E24" s="81" t="s">
        <v>49</v>
      </c>
      <c r="F24" s="74">
        <f>((F16*U24*0)+(F17*V24*0)+(F18*W24*0))/100</f>
        <v>0</v>
      </c>
      <c r="G24" s="53">
        <v>18</v>
      </c>
      <c r="H24" s="109" t="s">
        <v>54</v>
      </c>
      <c r="I24" s="120" t="s">
        <v>50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19"/>
      <c r="J25" s="118"/>
    </row>
    <row r="26" spans="1:26" ht="18" customHeight="1" thickBot="1">
      <c r="A26" s="11"/>
      <c r="B26" s="53">
        <v>15</v>
      </c>
      <c r="C26" s="56"/>
      <c r="D26" s="58"/>
      <c r="E26" s="58"/>
      <c r="F26" s="101"/>
      <c r="G26" s="53">
        <v>20</v>
      </c>
      <c r="H26" s="109" t="s">
        <v>32</v>
      </c>
      <c r="I26" s="121"/>
      <c r="J26" s="92">
        <f>SUM(J22:J25)+SUM(F22:F25)</f>
        <v>0</v>
      </c>
    </row>
    <row r="27" spans="1:26" ht="18" customHeight="1" thickTop="1">
      <c r="A27" s="11"/>
      <c r="B27" s="94"/>
      <c r="C27" s="133" t="s">
        <v>60</v>
      </c>
      <c r="D27" s="126"/>
      <c r="E27" s="95"/>
      <c r="F27" s="29"/>
      <c r="G27" s="102" t="s">
        <v>38</v>
      </c>
      <c r="H27" s="97" t="s">
        <v>39</v>
      </c>
      <c r="I27" s="28"/>
      <c r="J27" s="31"/>
    </row>
    <row r="28" spans="1:26" ht="18" customHeight="1">
      <c r="A28" s="11"/>
      <c r="B28" s="25"/>
      <c r="C28" s="124"/>
      <c r="D28" s="127"/>
      <c r="E28" s="21"/>
      <c r="F28" s="11"/>
      <c r="G28" s="103">
        <v>21</v>
      </c>
      <c r="H28" s="107" t="s">
        <v>40</v>
      </c>
      <c r="I28" s="114"/>
      <c r="J28" s="90">
        <f>F20+J20+F26+J26</f>
        <v>0</v>
      </c>
    </row>
    <row r="29" spans="1:26" ht="18" customHeight="1">
      <c r="A29" s="11"/>
      <c r="B29" s="75"/>
      <c r="C29" s="125"/>
      <c r="D29" s="128"/>
      <c r="E29" s="21"/>
      <c r="F29" s="11"/>
      <c r="G29" s="52">
        <v>22</v>
      </c>
      <c r="H29" s="108" t="s">
        <v>41</v>
      </c>
      <c r="I29" s="115">
        <f>J28-SUM('SO 4391'!K9:'SO 4391'!K78)</f>
        <v>0</v>
      </c>
      <c r="J29" s="111">
        <f>ROUND(((ROUND(I29,2)*20)*1/100),2)</f>
        <v>0</v>
      </c>
    </row>
    <row r="30" spans="1:26" ht="18" customHeight="1">
      <c r="A30" s="11"/>
      <c r="B30" s="22"/>
      <c r="C30" s="117"/>
      <c r="D30" s="119"/>
      <c r="E30" s="21"/>
      <c r="F30" s="11"/>
      <c r="G30" s="53">
        <v>23</v>
      </c>
      <c r="H30" s="109" t="s">
        <v>42</v>
      </c>
      <c r="I30" s="81">
        <f>SUM('SO 4391'!K9:'SO 4391'!K78)</f>
        <v>0</v>
      </c>
      <c r="J30" s="112">
        <f>ROUND(((ROUND(I30,2)*0)/100),2)</f>
        <v>0</v>
      </c>
    </row>
    <row r="31" spans="1:26" ht="18" customHeight="1">
      <c r="A31" s="11"/>
      <c r="B31" s="23"/>
      <c r="C31" s="129"/>
      <c r="D31" s="130"/>
      <c r="E31" s="21"/>
      <c r="F31" s="11"/>
      <c r="G31" s="103">
        <v>24</v>
      </c>
      <c r="H31" s="107" t="s">
        <v>43</v>
      </c>
      <c r="I31" s="106"/>
      <c r="J31" s="123">
        <f>SUM(J28:J30)</f>
        <v>0</v>
      </c>
    </row>
    <row r="32" spans="1:26" ht="18" customHeight="1" thickBot="1">
      <c r="A32" s="11"/>
      <c r="B32" s="41"/>
      <c r="C32" s="110"/>
      <c r="D32" s="116"/>
      <c r="E32" s="76"/>
      <c r="F32" s="77"/>
      <c r="G32" s="52" t="s">
        <v>44</v>
      </c>
      <c r="H32" s="110"/>
      <c r="I32" s="116"/>
      <c r="J32" s="113"/>
    </row>
    <row r="33" spans="1:10" ht="18" customHeight="1" thickTop="1">
      <c r="A33" s="11"/>
      <c r="B33" s="94"/>
      <c r="C33" s="95"/>
      <c r="D33" s="131" t="s">
        <v>58</v>
      </c>
      <c r="E33" s="15"/>
      <c r="F33" s="96"/>
      <c r="G33" s="104">
        <v>26</v>
      </c>
      <c r="H33" s="132" t="s">
        <v>59</v>
      </c>
      <c r="I33" s="29"/>
      <c r="J33" s="105"/>
    </row>
    <row r="34" spans="1:10" ht="18" customHeight="1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500"/>
  <sheetViews>
    <sheetView workbookViewId="0">
      <selection sqref="A1:D1"/>
    </sheetView>
  </sheetViews>
  <sheetFormatPr defaultColWidth="0" defaultRowHeight="1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>
      <c r="A1" s="199" t="s">
        <v>21</v>
      </c>
      <c r="B1" s="200"/>
      <c r="C1" s="200"/>
      <c r="D1" s="201"/>
      <c r="E1" s="136" t="s">
        <v>18</v>
      </c>
      <c r="F1" s="135"/>
      <c r="W1">
        <v>30.126000000000001</v>
      </c>
    </row>
    <row r="2" spans="1:26" ht="20.100000000000001" customHeight="1">
      <c r="A2" s="199" t="s">
        <v>22</v>
      </c>
      <c r="B2" s="200"/>
      <c r="C2" s="200"/>
      <c r="D2" s="201"/>
      <c r="E2" s="136" t="s">
        <v>16</v>
      </c>
      <c r="F2" s="135"/>
    </row>
    <row r="3" spans="1:26" ht="20.100000000000001" customHeight="1">
      <c r="A3" s="199" t="s">
        <v>23</v>
      </c>
      <c r="B3" s="200"/>
      <c r="C3" s="200"/>
      <c r="D3" s="201"/>
      <c r="E3" s="136" t="s">
        <v>64</v>
      </c>
      <c r="F3" s="135"/>
    </row>
    <row r="4" spans="1:26">
      <c r="A4" s="137" t="s">
        <v>1</v>
      </c>
      <c r="B4" s="134"/>
      <c r="C4" s="134"/>
      <c r="D4" s="134"/>
      <c r="E4" s="134"/>
      <c r="F4" s="134"/>
    </row>
    <row r="5" spans="1:26">
      <c r="A5" s="137" t="s">
        <v>15</v>
      </c>
      <c r="B5" s="134"/>
      <c r="C5" s="134"/>
      <c r="D5" s="134"/>
      <c r="E5" s="134"/>
      <c r="F5" s="134"/>
    </row>
    <row r="6" spans="1:26">
      <c r="A6" s="134"/>
      <c r="B6" s="134"/>
      <c r="C6" s="134"/>
      <c r="D6" s="134"/>
      <c r="E6" s="134"/>
      <c r="F6" s="134"/>
    </row>
    <row r="7" spans="1:26">
      <c r="A7" s="134"/>
      <c r="B7" s="134"/>
      <c r="C7" s="134"/>
      <c r="D7" s="134"/>
      <c r="E7" s="134"/>
      <c r="F7" s="134"/>
    </row>
    <row r="8" spans="1:26">
      <c r="A8" s="138" t="s">
        <v>65</v>
      </c>
      <c r="B8" s="134"/>
      <c r="C8" s="134"/>
      <c r="D8" s="134"/>
      <c r="E8" s="134"/>
      <c r="F8" s="134"/>
    </row>
    <row r="9" spans="1:26">
      <c r="A9" s="139" t="s">
        <v>61</v>
      </c>
      <c r="B9" s="139" t="s">
        <v>55</v>
      </c>
      <c r="C9" s="139" t="s">
        <v>56</v>
      </c>
      <c r="D9" s="139" t="s">
        <v>32</v>
      </c>
      <c r="E9" s="139" t="s">
        <v>62</v>
      </c>
      <c r="F9" s="139" t="s">
        <v>63</v>
      </c>
    </row>
    <row r="10" spans="1:26">
      <c r="A10" s="146" t="s">
        <v>66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>
      <c r="A11" s="148" t="s">
        <v>67</v>
      </c>
      <c r="B11" s="149">
        <f>'SO 4391'!L22</f>
        <v>0</v>
      </c>
      <c r="C11" s="149">
        <f>'SO 4391'!M22</f>
        <v>0</v>
      </c>
      <c r="D11" s="149">
        <f>'SO 4391'!I22</f>
        <v>0</v>
      </c>
      <c r="E11" s="150">
        <f>'SO 4391'!S22</f>
        <v>8.26</v>
      </c>
      <c r="F11" s="150">
        <f>'SO 4391'!V22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>
      <c r="A12" s="148" t="s">
        <v>68</v>
      </c>
      <c r="B12" s="149">
        <f>'SO 4391'!L41</f>
        <v>0</v>
      </c>
      <c r="C12" s="149">
        <f>'SO 4391'!M41</f>
        <v>0</v>
      </c>
      <c r="D12" s="149">
        <f>'SO 4391'!I41</f>
        <v>0</v>
      </c>
      <c r="E12" s="150">
        <f>'SO 4391'!S41</f>
        <v>15.93</v>
      </c>
      <c r="F12" s="150">
        <f>'SO 4391'!V41</f>
        <v>3.8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>
      <c r="A13" s="148" t="s">
        <v>69</v>
      </c>
      <c r="B13" s="149">
        <f>'SO 4391'!L45</f>
        <v>0</v>
      </c>
      <c r="C13" s="149">
        <f>'SO 4391'!M45</f>
        <v>0</v>
      </c>
      <c r="D13" s="149">
        <f>'SO 4391'!I45</f>
        <v>0</v>
      </c>
      <c r="E13" s="150">
        <f>'SO 4391'!S45</f>
        <v>0</v>
      </c>
      <c r="F13" s="150">
        <f>'SO 4391'!V45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>
      <c r="A14" s="2" t="s">
        <v>66</v>
      </c>
      <c r="B14" s="151">
        <f>'SO 4391'!L47</f>
        <v>0</v>
      </c>
      <c r="C14" s="151">
        <f>'SO 4391'!M47</f>
        <v>0</v>
      </c>
      <c r="D14" s="151">
        <f>'SO 4391'!I47</f>
        <v>0</v>
      </c>
      <c r="E14" s="152">
        <f>'SO 4391'!S47</f>
        <v>24.19</v>
      </c>
      <c r="F14" s="152">
        <f>'SO 4391'!V47</f>
        <v>3.8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>
      <c r="A15" s="1"/>
      <c r="B15" s="141"/>
      <c r="C15" s="141"/>
      <c r="D15" s="141"/>
      <c r="E15" s="140"/>
      <c r="F15" s="140"/>
    </row>
    <row r="16" spans="1:26">
      <c r="A16" s="2" t="s">
        <v>70</v>
      </c>
      <c r="B16" s="151"/>
      <c r="C16" s="149"/>
      <c r="D16" s="149"/>
      <c r="E16" s="150"/>
      <c r="F16" s="150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>
      <c r="A17" s="148" t="s">
        <v>71</v>
      </c>
      <c r="B17" s="149">
        <f>'SO 4391'!L53</f>
        <v>0</v>
      </c>
      <c r="C17" s="149">
        <f>'SO 4391'!M53</f>
        <v>0</v>
      </c>
      <c r="D17" s="149">
        <f>'SO 4391'!I53</f>
        <v>0</v>
      </c>
      <c r="E17" s="150">
        <f>'SO 4391'!S53</f>
        <v>0.51</v>
      </c>
      <c r="F17" s="150">
        <f>'SO 4391'!V53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>
      <c r="A18" s="148" t="s">
        <v>72</v>
      </c>
      <c r="B18" s="149">
        <f>'SO 4391'!L62</f>
        <v>0</v>
      </c>
      <c r="C18" s="149">
        <f>'SO 4391'!M62</f>
        <v>0</v>
      </c>
      <c r="D18" s="149">
        <f>'SO 4391'!I62</f>
        <v>0</v>
      </c>
      <c r="E18" s="150">
        <f>'SO 4391'!S62</f>
        <v>7.0000000000000007E-2</v>
      </c>
      <c r="F18" s="150">
        <f>'SO 4391'!V62</f>
        <v>0.1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>
      <c r="A19" s="148" t="s">
        <v>73</v>
      </c>
      <c r="B19" s="149">
        <f>'SO 4391'!L68</f>
        <v>0</v>
      </c>
      <c r="C19" s="149">
        <f>'SO 4391'!M68</f>
        <v>0</v>
      </c>
      <c r="D19" s="149">
        <f>'SO 4391'!I68</f>
        <v>0</v>
      </c>
      <c r="E19" s="150">
        <f>'SO 4391'!S68</f>
        <v>0.21</v>
      </c>
      <c r="F19" s="150">
        <f>'SO 4391'!V68</f>
        <v>0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>
      <c r="A20" s="2" t="s">
        <v>70</v>
      </c>
      <c r="B20" s="151">
        <f>'SO 4391'!L70</f>
        <v>0</v>
      </c>
      <c r="C20" s="151">
        <f>'SO 4391'!M70</f>
        <v>0</v>
      </c>
      <c r="D20" s="151">
        <f>'SO 4391'!I70</f>
        <v>0</v>
      </c>
      <c r="E20" s="152">
        <f>'SO 4391'!S70</f>
        <v>0.79</v>
      </c>
      <c r="F20" s="152">
        <f>'SO 4391'!V70</f>
        <v>0.1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>
      <c r="A21" s="1"/>
      <c r="B21" s="141"/>
      <c r="C21" s="141"/>
      <c r="D21" s="141"/>
      <c r="E21" s="140"/>
      <c r="F21" s="140"/>
    </row>
    <row r="22" spans="1:26">
      <c r="A22" s="2" t="s">
        <v>74</v>
      </c>
      <c r="B22" s="151"/>
      <c r="C22" s="149"/>
      <c r="D22" s="149"/>
      <c r="E22" s="150"/>
      <c r="F22" s="150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>
      <c r="A23" s="148" t="s">
        <v>75</v>
      </c>
      <c r="B23" s="149">
        <f>'SO 4391'!L76</f>
        <v>0</v>
      </c>
      <c r="C23" s="149">
        <f>'SO 4391'!M76</f>
        <v>0</v>
      </c>
      <c r="D23" s="149">
        <f>'SO 4391'!I76</f>
        <v>0</v>
      </c>
      <c r="E23" s="150">
        <f>'SO 4391'!S76</f>
        <v>0</v>
      </c>
      <c r="F23" s="150">
        <f>'SO 4391'!V76</f>
        <v>0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>
      <c r="A24" s="2" t="s">
        <v>74</v>
      </c>
      <c r="B24" s="151">
        <f>'SO 4391'!L78</f>
        <v>0</v>
      </c>
      <c r="C24" s="151">
        <f>'SO 4391'!M78</f>
        <v>0</v>
      </c>
      <c r="D24" s="151">
        <f>'SO 4391'!I78</f>
        <v>0</v>
      </c>
      <c r="E24" s="152">
        <f>'SO 4391'!S78</f>
        <v>0</v>
      </c>
      <c r="F24" s="152">
        <f>'SO 4391'!V78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>
      <c r="A25" s="1"/>
      <c r="B25" s="141"/>
      <c r="C25" s="141"/>
      <c r="D25" s="141"/>
      <c r="E25" s="140"/>
      <c r="F25" s="140"/>
    </row>
    <row r="26" spans="1:26">
      <c r="A26" s="2" t="s">
        <v>76</v>
      </c>
      <c r="B26" s="151">
        <f>'SO 4391'!L79</f>
        <v>0</v>
      </c>
      <c r="C26" s="151">
        <f>'SO 4391'!M79</f>
        <v>0</v>
      </c>
      <c r="D26" s="151">
        <f>'SO 4391'!I79</f>
        <v>0</v>
      </c>
      <c r="E26" s="152">
        <f>'SO 4391'!S79</f>
        <v>24.98</v>
      </c>
      <c r="F26" s="152">
        <f>'SO 4391'!V79</f>
        <v>3.9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</row>
    <row r="27" spans="1:26">
      <c r="A27" s="1"/>
      <c r="B27" s="141"/>
      <c r="C27" s="141"/>
      <c r="D27" s="141"/>
      <c r="E27" s="140"/>
      <c r="F27" s="140"/>
    </row>
    <row r="28" spans="1:26">
      <c r="A28" s="1"/>
      <c r="B28" s="141"/>
      <c r="C28" s="141"/>
      <c r="D28" s="141"/>
      <c r="E28" s="140"/>
      <c r="F28" s="140"/>
    </row>
    <row r="29" spans="1:26">
      <c r="A29" s="1"/>
      <c r="B29" s="141"/>
      <c r="C29" s="141"/>
      <c r="D29" s="141"/>
      <c r="E29" s="140"/>
      <c r="F29" s="140"/>
    </row>
    <row r="30" spans="1:26">
      <c r="A30" s="1"/>
      <c r="B30" s="141"/>
      <c r="C30" s="141"/>
      <c r="D30" s="141"/>
      <c r="E30" s="140"/>
      <c r="F30" s="140"/>
    </row>
    <row r="31" spans="1:26">
      <c r="A31" s="1"/>
      <c r="B31" s="141"/>
      <c r="C31" s="141"/>
      <c r="D31" s="141"/>
      <c r="E31" s="140"/>
      <c r="F31" s="140"/>
    </row>
    <row r="32" spans="1:26">
      <c r="A32" s="1"/>
      <c r="B32" s="141"/>
      <c r="C32" s="141"/>
      <c r="D32" s="141"/>
      <c r="E32" s="140"/>
      <c r="F32" s="140"/>
    </row>
    <row r="33" spans="1:6">
      <c r="A33" s="1"/>
      <c r="B33" s="141"/>
      <c r="C33" s="141"/>
      <c r="D33" s="141"/>
      <c r="E33" s="140"/>
      <c r="F33" s="140"/>
    </row>
    <row r="34" spans="1:6">
      <c r="A34" s="1"/>
      <c r="B34" s="141"/>
      <c r="C34" s="141"/>
      <c r="D34" s="141"/>
      <c r="E34" s="140"/>
      <c r="F34" s="140"/>
    </row>
    <row r="35" spans="1:6">
      <c r="A35" s="1"/>
      <c r="B35" s="141"/>
      <c r="C35" s="141"/>
      <c r="D35" s="141"/>
      <c r="E35" s="140"/>
      <c r="F35" s="140"/>
    </row>
    <row r="36" spans="1:6">
      <c r="A36" s="1"/>
      <c r="B36" s="141"/>
      <c r="C36" s="141"/>
      <c r="D36" s="141"/>
      <c r="E36" s="140"/>
      <c r="F36" s="140"/>
    </row>
    <row r="37" spans="1:6">
      <c r="A37" s="1"/>
      <c r="B37" s="141"/>
      <c r="C37" s="141"/>
      <c r="D37" s="141"/>
      <c r="E37" s="140"/>
      <c r="F37" s="140"/>
    </row>
    <row r="38" spans="1:6">
      <c r="A38" s="1"/>
      <c r="B38" s="141"/>
      <c r="C38" s="141"/>
      <c r="D38" s="141"/>
      <c r="E38" s="140"/>
      <c r="F38" s="140"/>
    </row>
    <row r="39" spans="1:6">
      <c r="A39" s="1"/>
      <c r="B39" s="141"/>
      <c r="C39" s="141"/>
      <c r="D39" s="141"/>
      <c r="E39" s="140"/>
      <c r="F39" s="140"/>
    </row>
    <row r="40" spans="1:6">
      <c r="A40" s="1"/>
      <c r="B40" s="141"/>
      <c r="C40" s="141"/>
      <c r="D40" s="141"/>
      <c r="E40" s="140"/>
      <c r="F40" s="140"/>
    </row>
    <row r="41" spans="1:6">
      <c r="A41" s="1"/>
      <c r="B41" s="141"/>
      <c r="C41" s="141"/>
      <c r="D41" s="141"/>
      <c r="E41" s="140"/>
      <c r="F41" s="140"/>
    </row>
    <row r="42" spans="1:6">
      <c r="A42" s="1"/>
      <c r="B42" s="141"/>
      <c r="C42" s="141"/>
      <c r="D42" s="141"/>
      <c r="E42" s="140"/>
      <c r="F42" s="140"/>
    </row>
    <row r="43" spans="1:6">
      <c r="A43" s="1"/>
      <c r="B43" s="141"/>
      <c r="C43" s="141"/>
      <c r="D43" s="141"/>
      <c r="E43" s="140"/>
      <c r="F43" s="140"/>
    </row>
    <row r="44" spans="1:6">
      <c r="A44" s="1"/>
      <c r="B44" s="141"/>
      <c r="C44" s="141"/>
      <c r="D44" s="141"/>
      <c r="E44" s="140"/>
      <c r="F44" s="140"/>
    </row>
    <row r="45" spans="1:6">
      <c r="A45" s="1"/>
      <c r="B45" s="141"/>
      <c r="C45" s="141"/>
      <c r="D45" s="141"/>
      <c r="E45" s="140"/>
      <c r="F45" s="140"/>
    </row>
    <row r="46" spans="1:6">
      <c r="A46" s="1"/>
      <c r="B46" s="141"/>
      <c r="C46" s="141"/>
      <c r="D46" s="141"/>
      <c r="E46" s="140"/>
      <c r="F46" s="140"/>
    </row>
    <row r="47" spans="1:6">
      <c r="A47" s="1"/>
      <c r="B47" s="141"/>
      <c r="C47" s="141"/>
      <c r="D47" s="141"/>
      <c r="E47" s="140"/>
      <c r="F47" s="140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79"/>
  <sheetViews>
    <sheetView tabSelected="1" workbookViewId="0">
      <pane ySplit="8" topLeftCell="A9" activePane="bottomLeft" state="frozen"/>
      <selection pane="bottomLeft" activeCell="A9" sqref="A9:XFD9"/>
    </sheetView>
  </sheetViews>
  <sheetFormatPr defaultColWidth="0" defaultRowHeight="1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>
      <c r="A1" s="156"/>
      <c r="B1" s="202" t="s">
        <v>21</v>
      </c>
      <c r="C1" s="203"/>
      <c r="D1" s="203"/>
      <c r="E1" s="203"/>
      <c r="F1" s="203"/>
      <c r="G1" s="203"/>
      <c r="H1" s="204"/>
      <c r="I1" s="157" t="s">
        <v>87</v>
      </c>
      <c r="J1" s="156"/>
      <c r="K1" s="3"/>
      <c r="L1" s="3"/>
      <c r="M1" s="3"/>
      <c r="N1" s="3"/>
      <c r="O1" s="3"/>
      <c r="P1" s="5" t="s">
        <v>88</v>
      </c>
      <c r="Q1" s="1"/>
      <c r="R1" s="1"/>
      <c r="S1" s="3"/>
      <c r="V1" s="3"/>
      <c r="W1">
        <v>30.126000000000001</v>
      </c>
    </row>
    <row r="2" spans="1:26" ht="20.100000000000001" customHeight="1">
      <c r="A2" s="156"/>
      <c r="B2" s="202" t="s">
        <v>22</v>
      </c>
      <c r="C2" s="203"/>
      <c r="D2" s="203"/>
      <c r="E2" s="203"/>
      <c r="F2" s="203"/>
      <c r="G2" s="203"/>
      <c r="H2" s="204"/>
      <c r="I2" s="157" t="s">
        <v>16</v>
      </c>
      <c r="J2" s="156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>
      <c r="A3" s="156"/>
      <c r="B3" s="202" t="s">
        <v>23</v>
      </c>
      <c r="C3" s="203"/>
      <c r="D3" s="203"/>
      <c r="E3" s="203"/>
      <c r="F3" s="203"/>
      <c r="G3" s="203"/>
      <c r="H3" s="204"/>
      <c r="I3" s="157" t="s">
        <v>89</v>
      </c>
      <c r="J3" s="156"/>
      <c r="K3" s="3"/>
      <c r="L3" s="3"/>
      <c r="M3" s="3"/>
      <c r="N3" s="3"/>
      <c r="O3" s="3"/>
      <c r="P3" s="5" t="s">
        <v>20</v>
      </c>
      <c r="Q3" s="1"/>
      <c r="R3" s="1"/>
      <c r="S3" s="3"/>
      <c r="V3" s="3"/>
    </row>
    <row r="4" spans="1:26">
      <c r="A4" s="3"/>
      <c r="B4" s="5" t="s">
        <v>90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>
      <c r="A5" s="3"/>
      <c r="B5" s="5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>
      <c r="A7" s="12"/>
      <c r="B7" s="13" t="s">
        <v>65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5.75">
      <c r="A8" s="159" t="s">
        <v>77</v>
      </c>
      <c r="B8" s="159" t="s">
        <v>78</v>
      </c>
      <c r="C8" s="159" t="s">
        <v>79</v>
      </c>
      <c r="D8" s="159" t="s">
        <v>80</v>
      </c>
      <c r="E8" s="159" t="s">
        <v>81</v>
      </c>
      <c r="F8" s="159" t="s">
        <v>82</v>
      </c>
      <c r="G8" s="159" t="s">
        <v>55</v>
      </c>
      <c r="H8" s="159" t="s">
        <v>56</v>
      </c>
      <c r="I8" s="159" t="s">
        <v>83</v>
      </c>
      <c r="J8" s="159"/>
      <c r="K8" s="159"/>
      <c r="L8" s="159"/>
      <c r="M8" s="159"/>
      <c r="N8" s="159"/>
      <c r="O8" s="159"/>
      <c r="P8" s="159" t="s">
        <v>84</v>
      </c>
      <c r="Q8" s="153"/>
      <c r="R8" s="153"/>
      <c r="S8" s="159" t="s">
        <v>85</v>
      </c>
      <c r="T8" s="155"/>
      <c r="U8" s="155"/>
      <c r="V8" s="159" t="s">
        <v>86</v>
      </c>
      <c r="W8" s="154"/>
      <c r="X8" s="154"/>
      <c r="Y8" s="154"/>
      <c r="Z8" s="154"/>
    </row>
    <row r="9" spans="1:26">
      <c r="A9" s="142"/>
      <c r="B9" s="142"/>
      <c r="C9" s="160"/>
      <c r="D9" s="146" t="s">
        <v>66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>
      <c r="A10" s="148"/>
      <c r="B10" s="148"/>
      <c r="C10" s="148"/>
      <c r="D10" s="148" t="s">
        <v>67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>
      <c r="A11" s="166"/>
      <c r="B11" s="163" t="s">
        <v>91</v>
      </c>
      <c r="C11" s="167" t="s">
        <v>92</v>
      </c>
      <c r="D11" s="163" t="s">
        <v>93</v>
      </c>
      <c r="E11" s="163" t="s">
        <v>94</v>
      </c>
      <c r="F11" s="164">
        <v>43.615000000000002</v>
      </c>
      <c r="G11" s="165">
        <v>0</v>
      </c>
      <c r="H11" s="165">
        <v>0</v>
      </c>
      <c r="I11" s="165">
        <f t="shared" ref="I11:I21" si="0">ROUND(F11*(G11+H11),2)</f>
        <v>0</v>
      </c>
      <c r="J11" s="163">
        <f t="shared" ref="J11:J21" si="1">ROUND(F11*(N11),2)</f>
        <v>0</v>
      </c>
      <c r="K11" s="1">
        <f t="shared" ref="K11:K21" si="2">ROUND(F11*(O11),2)</f>
        <v>0</v>
      </c>
      <c r="L11" s="1">
        <f t="shared" ref="L11:L21" si="3">ROUND(F11*(G11),2)</f>
        <v>0</v>
      </c>
      <c r="M11" s="1">
        <f t="shared" ref="M11:M21" si="4">ROUND(F11*(H11),2)</f>
        <v>0</v>
      </c>
      <c r="N11" s="1">
        <v>0</v>
      </c>
      <c r="O11" s="1"/>
      <c r="P11" s="162">
        <v>3.8710000000000001E-2</v>
      </c>
      <c r="Q11" s="158"/>
      <c r="R11" s="158">
        <v>3.8710000000000001E-2</v>
      </c>
      <c r="S11" s="148">
        <f t="shared" ref="S11:S21" si="5">ROUND(F11*(P11),3)</f>
        <v>1.6879999999999999</v>
      </c>
      <c r="V11" s="162"/>
      <c r="Z11">
        <v>0</v>
      </c>
    </row>
    <row r="12" spans="1:26" ht="24.95" customHeight="1">
      <c r="A12" s="166"/>
      <c r="B12" s="163" t="s">
        <v>91</v>
      </c>
      <c r="C12" s="167" t="s">
        <v>95</v>
      </c>
      <c r="D12" s="163" t="s">
        <v>96</v>
      </c>
      <c r="E12" s="163" t="s">
        <v>94</v>
      </c>
      <c r="F12" s="164">
        <v>18.012</v>
      </c>
      <c r="G12" s="165">
        <v>0</v>
      </c>
      <c r="H12" s="165">
        <v>0</v>
      </c>
      <c r="I12" s="165">
        <f t="shared" si="0"/>
        <v>0</v>
      </c>
      <c r="J12" s="163">
        <f t="shared" si="1"/>
        <v>0</v>
      </c>
      <c r="K12" s="1">
        <f t="shared" si="2"/>
        <v>0</v>
      </c>
      <c r="L12" s="1">
        <f t="shared" si="3"/>
        <v>0</v>
      </c>
      <c r="M12" s="1">
        <f t="shared" si="4"/>
        <v>0</v>
      </c>
      <c r="N12" s="1">
        <v>0</v>
      </c>
      <c r="O12" s="1"/>
      <c r="P12" s="162">
        <v>4.1920000000000006E-2</v>
      </c>
      <c r="Q12" s="158"/>
      <c r="R12" s="158">
        <v>4.1920000000000006E-2</v>
      </c>
      <c r="S12" s="148">
        <f t="shared" si="5"/>
        <v>0.755</v>
      </c>
      <c r="V12" s="162"/>
      <c r="Z12">
        <v>0</v>
      </c>
    </row>
    <row r="13" spans="1:26" ht="24.95" customHeight="1">
      <c r="A13" s="166"/>
      <c r="B13" s="163" t="s">
        <v>91</v>
      </c>
      <c r="C13" s="167" t="s">
        <v>97</v>
      </c>
      <c r="D13" s="163" t="s">
        <v>98</v>
      </c>
      <c r="E13" s="163" t="s">
        <v>94</v>
      </c>
      <c r="F13" s="164">
        <v>73.724500000000006</v>
      </c>
      <c r="G13" s="165">
        <v>0</v>
      </c>
      <c r="H13" s="165">
        <v>0</v>
      </c>
      <c r="I13" s="165">
        <f t="shared" si="0"/>
        <v>0</v>
      </c>
      <c r="J13" s="163">
        <f t="shared" si="1"/>
        <v>0</v>
      </c>
      <c r="K13" s="1">
        <f t="shared" si="2"/>
        <v>0</v>
      </c>
      <c r="L13" s="1">
        <f t="shared" si="3"/>
        <v>0</v>
      </c>
      <c r="M13" s="1">
        <f t="shared" si="4"/>
        <v>0</v>
      </c>
      <c r="N13" s="1">
        <v>0</v>
      </c>
      <c r="O13" s="1"/>
      <c r="P13" s="162">
        <v>6.4000000000000003E-3</v>
      </c>
      <c r="Q13" s="158"/>
      <c r="R13" s="158">
        <v>6.4000000000000003E-3</v>
      </c>
      <c r="S13" s="148">
        <f t="shared" si="5"/>
        <v>0.47199999999999998</v>
      </c>
      <c r="V13" s="162"/>
      <c r="Z13">
        <v>0</v>
      </c>
    </row>
    <row r="14" spans="1:26" ht="24.95" customHeight="1">
      <c r="A14" s="166"/>
      <c r="B14" s="163" t="s">
        <v>91</v>
      </c>
      <c r="C14" s="167" t="s">
        <v>99</v>
      </c>
      <c r="D14" s="163" t="s">
        <v>100</v>
      </c>
      <c r="E14" s="163" t="s">
        <v>94</v>
      </c>
      <c r="F14" s="164">
        <v>30.972999999999999</v>
      </c>
      <c r="G14" s="165">
        <v>0</v>
      </c>
      <c r="H14" s="165">
        <v>0</v>
      </c>
      <c r="I14" s="165">
        <f t="shared" si="0"/>
        <v>0</v>
      </c>
      <c r="J14" s="163">
        <f t="shared" si="1"/>
        <v>0</v>
      </c>
      <c r="K14" s="1">
        <f t="shared" si="2"/>
        <v>0</v>
      </c>
      <c r="L14" s="1">
        <f t="shared" si="3"/>
        <v>0</v>
      </c>
      <c r="M14" s="1">
        <f t="shared" si="4"/>
        <v>0</v>
      </c>
      <c r="N14" s="1">
        <v>0</v>
      </c>
      <c r="O14" s="1"/>
      <c r="P14" s="162">
        <v>4.4099999999999999E-3</v>
      </c>
      <c r="Q14" s="158"/>
      <c r="R14" s="158">
        <v>4.4099999999999999E-3</v>
      </c>
      <c r="S14" s="148">
        <f t="shared" si="5"/>
        <v>0.13700000000000001</v>
      </c>
      <c r="V14" s="162"/>
      <c r="Z14">
        <v>0</v>
      </c>
    </row>
    <row r="15" spans="1:26" ht="35.1" customHeight="1">
      <c r="A15" s="166"/>
      <c r="B15" s="163" t="s">
        <v>91</v>
      </c>
      <c r="C15" s="167" t="s">
        <v>101</v>
      </c>
      <c r="D15" s="163" t="s">
        <v>102</v>
      </c>
      <c r="E15" s="163" t="s">
        <v>103</v>
      </c>
      <c r="F15" s="164">
        <v>28.8765</v>
      </c>
      <c r="G15" s="165">
        <v>0</v>
      </c>
      <c r="H15" s="165">
        <v>0</v>
      </c>
      <c r="I15" s="165">
        <f t="shared" si="0"/>
        <v>0</v>
      </c>
      <c r="J15" s="163">
        <f t="shared" si="1"/>
        <v>0</v>
      </c>
      <c r="K15" s="1">
        <f t="shared" si="2"/>
        <v>0</v>
      </c>
      <c r="L15" s="1">
        <f t="shared" si="3"/>
        <v>0</v>
      </c>
      <c r="M15" s="1">
        <f t="shared" si="4"/>
        <v>0</v>
      </c>
      <c r="N15" s="1">
        <v>0</v>
      </c>
      <c r="O15" s="1"/>
      <c r="P15" s="162">
        <v>1.10495E-2</v>
      </c>
      <c r="Q15" s="158"/>
      <c r="R15" s="158">
        <v>1.10495E-2</v>
      </c>
      <c r="S15" s="148">
        <f t="shared" si="5"/>
        <v>0.31900000000000001</v>
      </c>
      <c r="V15" s="162"/>
      <c r="Z15">
        <v>0</v>
      </c>
    </row>
    <row r="16" spans="1:26" ht="35.1" customHeight="1">
      <c r="A16" s="166"/>
      <c r="B16" s="163" t="s">
        <v>91</v>
      </c>
      <c r="C16" s="167" t="s">
        <v>104</v>
      </c>
      <c r="D16" s="163" t="s">
        <v>105</v>
      </c>
      <c r="E16" s="163" t="s">
        <v>94</v>
      </c>
      <c r="F16" s="164">
        <v>297.66350000000006</v>
      </c>
      <c r="G16" s="165">
        <v>0</v>
      </c>
      <c r="H16" s="165">
        <v>0</v>
      </c>
      <c r="I16" s="165">
        <f t="shared" si="0"/>
        <v>0</v>
      </c>
      <c r="J16" s="163">
        <f t="shared" si="1"/>
        <v>0</v>
      </c>
      <c r="K16" s="1">
        <f t="shared" si="2"/>
        <v>0</v>
      </c>
      <c r="L16" s="1">
        <f t="shared" si="3"/>
        <v>0</v>
      </c>
      <c r="M16" s="1">
        <f t="shared" si="4"/>
        <v>0</v>
      </c>
      <c r="N16" s="1">
        <v>0</v>
      </c>
      <c r="O16" s="1"/>
      <c r="P16" s="162">
        <v>3.0400000000000002E-3</v>
      </c>
      <c r="Q16" s="158"/>
      <c r="R16" s="158">
        <v>3.0400000000000002E-3</v>
      </c>
      <c r="S16" s="148">
        <f t="shared" si="5"/>
        <v>0.90500000000000003</v>
      </c>
      <c r="V16" s="162"/>
      <c r="Z16">
        <v>0</v>
      </c>
    </row>
    <row r="17" spans="1:26" ht="24.95" customHeight="1">
      <c r="A17" s="166"/>
      <c r="B17" s="163" t="s">
        <v>91</v>
      </c>
      <c r="C17" s="167" t="s">
        <v>106</v>
      </c>
      <c r="D17" s="163" t="s">
        <v>107</v>
      </c>
      <c r="E17" s="163" t="s">
        <v>94</v>
      </c>
      <c r="F17" s="164">
        <v>219.881</v>
      </c>
      <c r="G17" s="165">
        <v>0</v>
      </c>
      <c r="H17" s="165">
        <v>0</v>
      </c>
      <c r="I17" s="165">
        <f t="shared" si="0"/>
        <v>0</v>
      </c>
      <c r="J17" s="163">
        <f t="shared" si="1"/>
        <v>0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0</v>
      </c>
      <c r="O17" s="1"/>
      <c r="P17" s="162">
        <v>1.264E-2</v>
      </c>
      <c r="Q17" s="158"/>
      <c r="R17" s="158">
        <v>1.264E-2</v>
      </c>
      <c r="S17" s="148">
        <f t="shared" si="5"/>
        <v>2.7789999999999999</v>
      </c>
      <c r="V17" s="162"/>
      <c r="Z17">
        <v>0</v>
      </c>
    </row>
    <row r="18" spans="1:26" ht="24.95" customHeight="1">
      <c r="A18" s="166"/>
      <c r="B18" s="163" t="s">
        <v>91</v>
      </c>
      <c r="C18" s="167" t="s">
        <v>108</v>
      </c>
      <c r="D18" s="163" t="s">
        <v>109</v>
      </c>
      <c r="E18" s="163" t="s">
        <v>94</v>
      </c>
      <c r="F18" s="164">
        <v>2.0625</v>
      </c>
      <c r="G18" s="165">
        <v>0</v>
      </c>
      <c r="H18" s="165">
        <v>0</v>
      </c>
      <c r="I18" s="165">
        <f t="shared" si="0"/>
        <v>0</v>
      </c>
      <c r="J18" s="163">
        <f t="shared" si="1"/>
        <v>0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</v>
      </c>
      <c r="O18" s="1"/>
      <c r="P18" s="162">
        <v>2.0979500000000002E-2</v>
      </c>
      <c r="Q18" s="158"/>
      <c r="R18" s="158">
        <v>2.0979500000000002E-2</v>
      </c>
      <c r="S18" s="148">
        <f t="shared" si="5"/>
        <v>4.2999999999999997E-2</v>
      </c>
      <c r="V18" s="162"/>
      <c r="Z18">
        <v>0</v>
      </c>
    </row>
    <row r="19" spans="1:26" ht="24.95" customHeight="1">
      <c r="A19" s="166"/>
      <c r="B19" s="163" t="s">
        <v>91</v>
      </c>
      <c r="C19" s="167" t="s">
        <v>110</v>
      </c>
      <c r="D19" s="163" t="s">
        <v>111</v>
      </c>
      <c r="E19" s="163" t="s">
        <v>94</v>
      </c>
      <c r="F19" s="164">
        <v>12.084</v>
      </c>
      <c r="G19" s="165">
        <v>0</v>
      </c>
      <c r="H19" s="165">
        <v>0</v>
      </c>
      <c r="I19" s="165">
        <f t="shared" si="0"/>
        <v>0</v>
      </c>
      <c r="J19" s="163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0</v>
      </c>
      <c r="O19" s="1"/>
      <c r="P19" s="162">
        <v>3.2739499999999998E-2</v>
      </c>
      <c r="Q19" s="158"/>
      <c r="R19" s="158">
        <v>3.2739499999999998E-2</v>
      </c>
      <c r="S19" s="148">
        <f t="shared" si="5"/>
        <v>0.39600000000000002</v>
      </c>
      <c r="V19" s="162"/>
      <c r="Z19">
        <v>0</v>
      </c>
    </row>
    <row r="20" spans="1:26" ht="35.1" customHeight="1">
      <c r="A20" s="166"/>
      <c r="B20" s="163" t="s">
        <v>91</v>
      </c>
      <c r="C20" s="167" t="s">
        <v>112</v>
      </c>
      <c r="D20" s="163" t="s">
        <v>113</v>
      </c>
      <c r="E20" s="163" t="s">
        <v>94</v>
      </c>
      <c r="F20" s="164">
        <v>69.92</v>
      </c>
      <c r="G20" s="165">
        <v>0</v>
      </c>
      <c r="H20" s="165">
        <v>0</v>
      </c>
      <c r="I20" s="165">
        <f t="shared" si="0"/>
        <v>0</v>
      </c>
      <c r="J20" s="163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0</v>
      </c>
      <c r="O20" s="1"/>
      <c r="P20" s="162">
        <v>8.3999999999999995E-3</v>
      </c>
      <c r="Q20" s="158"/>
      <c r="R20" s="158">
        <v>8.3999999999999995E-3</v>
      </c>
      <c r="S20" s="148">
        <f t="shared" si="5"/>
        <v>0.58699999999999997</v>
      </c>
      <c r="V20" s="162"/>
      <c r="Z20">
        <v>0</v>
      </c>
    </row>
    <row r="21" spans="1:26" ht="24.95" customHeight="1">
      <c r="A21" s="166"/>
      <c r="B21" s="163" t="s">
        <v>91</v>
      </c>
      <c r="C21" s="167" t="s">
        <v>114</v>
      </c>
      <c r="D21" s="163" t="s">
        <v>115</v>
      </c>
      <c r="E21" s="163" t="s">
        <v>94</v>
      </c>
      <c r="F21" s="164">
        <v>3.625</v>
      </c>
      <c r="G21" s="165">
        <v>0</v>
      </c>
      <c r="H21" s="165">
        <v>0</v>
      </c>
      <c r="I21" s="165">
        <f t="shared" si="0"/>
        <v>0</v>
      </c>
      <c r="J21" s="163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0</v>
      </c>
      <c r="O21" s="1"/>
      <c r="P21" s="162">
        <v>4.9430000000000002E-2</v>
      </c>
      <c r="Q21" s="158"/>
      <c r="R21" s="158">
        <v>4.9430000000000002E-2</v>
      </c>
      <c r="S21" s="148">
        <f t="shared" si="5"/>
        <v>0.17899999999999999</v>
      </c>
      <c r="V21" s="162"/>
      <c r="Z21">
        <v>0</v>
      </c>
    </row>
    <row r="22" spans="1:26">
      <c r="A22" s="148"/>
      <c r="B22" s="148"/>
      <c r="C22" s="148"/>
      <c r="D22" s="148" t="s">
        <v>67</v>
      </c>
      <c r="E22" s="148"/>
      <c r="F22" s="162"/>
      <c r="G22" s="151">
        <f>ROUND((SUM(L10:L21))/1,2)</f>
        <v>0</v>
      </c>
      <c r="H22" s="151">
        <f>ROUND((SUM(M10:M21))/1,2)</f>
        <v>0</v>
      </c>
      <c r="I22" s="151">
        <f>ROUND((SUM(I10:I21))/1,2)</f>
        <v>0</v>
      </c>
      <c r="J22" s="148"/>
      <c r="K22" s="148"/>
      <c r="L22" s="148">
        <f>ROUND((SUM(L10:L21))/1,2)</f>
        <v>0</v>
      </c>
      <c r="M22" s="148">
        <f>ROUND((SUM(M10:M21))/1,2)</f>
        <v>0</v>
      </c>
      <c r="N22" s="148"/>
      <c r="O22" s="148"/>
      <c r="P22" s="168"/>
      <c r="Q22" s="148"/>
      <c r="R22" s="148"/>
      <c r="S22" s="168">
        <f>ROUND((SUM(S10:S21))/1,2)</f>
        <v>8.26</v>
      </c>
      <c r="T22" s="145"/>
      <c r="U22" s="145"/>
      <c r="V22" s="2">
        <f>ROUND((SUM(V10:V21))/1,2)</f>
        <v>0</v>
      </c>
      <c r="W22" s="145"/>
      <c r="X22" s="145"/>
      <c r="Y22" s="145"/>
      <c r="Z22" s="145"/>
    </row>
    <row r="23" spans="1:26">
      <c r="A23" s="1"/>
      <c r="B23" s="1"/>
      <c r="C23" s="1"/>
      <c r="D23" s="1"/>
      <c r="E23" s="1"/>
      <c r="F23" s="158"/>
      <c r="G23" s="141"/>
      <c r="H23" s="141"/>
      <c r="I23" s="141"/>
      <c r="J23" s="1"/>
      <c r="K23" s="1"/>
      <c r="L23" s="1"/>
      <c r="M23" s="1"/>
      <c r="N23" s="1"/>
      <c r="O23" s="1"/>
      <c r="P23" s="1"/>
      <c r="Q23" s="1"/>
      <c r="R23" s="1"/>
      <c r="S23" s="1"/>
      <c r="V23" s="1"/>
    </row>
    <row r="24" spans="1:26">
      <c r="A24" s="148"/>
      <c r="B24" s="148"/>
      <c r="C24" s="148"/>
      <c r="D24" s="148" t="s">
        <v>68</v>
      </c>
      <c r="E24" s="148"/>
      <c r="F24" s="162"/>
      <c r="G24" s="149"/>
      <c r="H24" s="149"/>
      <c r="I24" s="149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5"/>
      <c r="U24" s="145"/>
      <c r="V24" s="148"/>
      <c r="W24" s="145"/>
      <c r="X24" s="145"/>
      <c r="Y24" s="145"/>
      <c r="Z24" s="145"/>
    </row>
    <row r="25" spans="1:26" ht="24.95" customHeight="1">
      <c r="A25" s="166"/>
      <c r="B25" s="163" t="s">
        <v>116</v>
      </c>
      <c r="C25" s="167" t="s">
        <v>117</v>
      </c>
      <c r="D25" s="163" t="s">
        <v>118</v>
      </c>
      <c r="E25" s="163" t="s">
        <v>119</v>
      </c>
      <c r="F25" s="164">
        <v>1</v>
      </c>
      <c r="G25" s="165">
        <v>0</v>
      </c>
      <c r="H25" s="165">
        <v>0</v>
      </c>
      <c r="I25" s="165">
        <f t="shared" ref="I25:I40" si="6">ROUND(F25*(G25+H25),2)</f>
        <v>0</v>
      </c>
      <c r="J25" s="163">
        <f t="shared" ref="J25:J40" si="7">ROUND(F25*(N25),2)</f>
        <v>0</v>
      </c>
      <c r="K25" s="1">
        <f t="shared" ref="K25:K40" si="8">ROUND(F25*(O25),2)</f>
        <v>0</v>
      </c>
      <c r="L25" s="1">
        <f t="shared" ref="L25:L40" si="9">ROUND(F25*(G25),2)</f>
        <v>0</v>
      </c>
      <c r="M25" s="1">
        <f t="shared" ref="M25:M40" si="10">ROUND(F25*(H25),2)</f>
        <v>0</v>
      </c>
      <c r="N25" s="1">
        <v>0</v>
      </c>
      <c r="O25" s="1"/>
      <c r="P25" s="158"/>
      <c r="Q25" s="158"/>
      <c r="R25" s="158"/>
      <c r="S25" s="148"/>
      <c r="V25" s="162"/>
      <c r="Z25">
        <v>0</v>
      </c>
    </row>
    <row r="26" spans="1:26" ht="24.95" customHeight="1">
      <c r="A26" s="166"/>
      <c r="B26" s="163" t="s">
        <v>116</v>
      </c>
      <c r="C26" s="167" t="s">
        <v>120</v>
      </c>
      <c r="D26" s="163" t="s">
        <v>121</v>
      </c>
      <c r="E26" s="163" t="s">
        <v>119</v>
      </c>
      <c r="F26" s="164">
        <v>1</v>
      </c>
      <c r="G26" s="165">
        <v>0</v>
      </c>
      <c r="H26" s="165">
        <v>0</v>
      </c>
      <c r="I26" s="165">
        <f t="shared" si="6"/>
        <v>0</v>
      </c>
      <c r="J26" s="163">
        <f t="shared" si="7"/>
        <v>0</v>
      </c>
      <c r="K26" s="1">
        <f t="shared" si="8"/>
        <v>0</v>
      </c>
      <c r="L26" s="1">
        <f t="shared" si="9"/>
        <v>0</v>
      </c>
      <c r="M26" s="1">
        <f t="shared" si="10"/>
        <v>0</v>
      </c>
      <c r="N26" s="1">
        <v>0</v>
      </c>
      <c r="O26" s="1"/>
      <c r="P26" s="158"/>
      <c r="Q26" s="158"/>
      <c r="R26" s="158"/>
      <c r="S26" s="148"/>
      <c r="V26" s="162"/>
      <c r="Z26">
        <v>0</v>
      </c>
    </row>
    <row r="27" spans="1:26" ht="24.95" customHeight="1">
      <c r="A27" s="166"/>
      <c r="B27" s="163" t="s">
        <v>116</v>
      </c>
      <c r="C27" s="167" t="s">
        <v>122</v>
      </c>
      <c r="D27" s="163" t="s">
        <v>123</v>
      </c>
      <c r="E27" s="163" t="s">
        <v>119</v>
      </c>
      <c r="F27" s="164">
        <v>1</v>
      </c>
      <c r="G27" s="165">
        <v>0</v>
      </c>
      <c r="H27" s="165">
        <v>0</v>
      </c>
      <c r="I27" s="165">
        <f t="shared" si="6"/>
        <v>0</v>
      </c>
      <c r="J27" s="163">
        <f t="shared" si="7"/>
        <v>0</v>
      </c>
      <c r="K27" s="1">
        <f t="shared" si="8"/>
        <v>0</v>
      </c>
      <c r="L27" s="1">
        <f t="shared" si="9"/>
        <v>0</v>
      </c>
      <c r="M27" s="1">
        <f t="shared" si="10"/>
        <v>0</v>
      </c>
      <c r="N27" s="1">
        <v>0</v>
      </c>
      <c r="O27" s="1"/>
      <c r="P27" s="158"/>
      <c r="Q27" s="158"/>
      <c r="R27" s="158"/>
      <c r="S27" s="148"/>
      <c r="V27" s="162"/>
      <c r="Z27">
        <v>0</v>
      </c>
    </row>
    <row r="28" spans="1:26" ht="24.95" customHeight="1">
      <c r="A28" s="166"/>
      <c r="B28" s="163" t="s">
        <v>124</v>
      </c>
      <c r="C28" s="167" t="s">
        <v>125</v>
      </c>
      <c r="D28" s="163" t="s">
        <v>126</v>
      </c>
      <c r="E28" s="163" t="s">
        <v>94</v>
      </c>
      <c r="F28" s="164">
        <v>43.615000000000002</v>
      </c>
      <c r="G28" s="165">
        <v>0</v>
      </c>
      <c r="H28" s="165">
        <v>0</v>
      </c>
      <c r="I28" s="165">
        <f t="shared" si="6"/>
        <v>0</v>
      </c>
      <c r="J28" s="163">
        <f t="shared" si="7"/>
        <v>0</v>
      </c>
      <c r="K28" s="1">
        <f t="shared" si="8"/>
        <v>0</v>
      </c>
      <c r="L28" s="1">
        <f t="shared" si="9"/>
        <v>0</v>
      </c>
      <c r="M28" s="1">
        <f t="shared" si="10"/>
        <v>0</v>
      </c>
      <c r="N28" s="1">
        <v>0</v>
      </c>
      <c r="O28" s="1"/>
      <c r="P28" s="158"/>
      <c r="Q28" s="158"/>
      <c r="R28" s="158"/>
      <c r="S28" s="148"/>
      <c r="V28" s="162">
        <f>ROUND(F28*(X28),3)</f>
        <v>1.9630000000000001</v>
      </c>
      <c r="X28">
        <v>4.4999999999999998E-2</v>
      </c>
      <c r="Z28">
        <v>0</v>
      </c>
    </row>
    <row r="29" spans="1:26" ht="24.95" customHeight="1">
      <c r="A29" s="166"/>
      <c r="B29" s="163" t="s">
        <v>124</v>
      </c>
      <c r="C29" s="167" t="s">
        <v>127</v>
      </c>
      <c r="D29" s="163" t="s">
        <v>128</v>
      </c>
      <c r="E29" s="163" t="s">
        <v>94</v>
      </c>
      <c r="F29" s="164">
        <v>30.123000000000001</v>
      </c>
      <c r="G29" s="165">
        <v>0</v>
      </c>
      <c r="H29" s="165">
        <v>0</v>
      </c>
      <c r="I29" s="165">
        <f t="shared" si="6"/>
        <v>0</v>
      </c>
      <c r="J29" s="163">
        <f t="shared" si="7"/>
        <v>0</v>
      </c>
      <c r="K29" s="1">
        <f t="shared" si="8"/>
        <v>0</v>
      </c>
      <c r="L29" s="1">
        <f t="shared" si="9"/>
        <v>0</v>
      </c>
      <c r="M29" s="1">
        <f t="shared" si="10"/>
        <v>0</v>
      </c>
      <c r="N29" s="1">
        <v>0</v>
      </c>
      <c r="O29" s="1"/>
      <c r="P29" s="158"/>
      <c r="Q29" s="158"/>
      <c r="R29" s="158"/>
      <c r="S29" s="148"/>
      <c r="V29" s="162">
        <f>ROUND(F29*(X29),3)</f>
        <v>1.8380000000000001</v>
      </c>
      <c r="X29">
        <v>6.0999999999999999E-2</v>
      </c>
      <c r="Z29">
        <v>0</v>
      </c>
    </row>
    <row r="30" spans="1:26" ht="24.95" customHeight="1">
      <c r="A30" s="166"/>
      <c r="B30" s="163" t="s">
        <v>116</v>
      </c>
      <c r="C30" s="167" t="s">
        <v>129</v>
      </c>
      <c r="D30" s="163" t="s">
        <v>130</v>
      </c>
      <c r="E30" s="163" t="s">
        <v>119</v>
      </c>
      <c r="F30" s="164">
        <v>1</v>
      </c>
      <c r="G30" s="165">
        <v>0</v>
      </c>
      <c r="H30" s="165">
        <v>0</v>
      </c>
      <c r="I30" s="165">
        <f t="shared" si="6"/>
        <v>0</v>
      </c>
      <c r="J30" s="163">
        <f t="shared" si="7"/>
        <v>0</v>
      </c>
      <c r="K30" s="1">
        <f t="shared" si="8"/>
        <v>0</v>
      </c>
      <c r="L30" s="1">
        <f t="shared" si="9"/>
        <v>0</v>
      </c>
      <c r="M30" s="1">
        <f t="shared" si="10"/>
        <v>0</v>
      </c>
      <c r="N30" s="1">
        <v>0</v>
      </c>
      <c r="O30" s="1"/>
      <c r="P30" s="158"/>
      <c r="Q30" s="158"/>
      <c r="R30" s="158"/>
      <c r="S30" s="148"/>
      <c r="V30" s="162"/>
      <c r="Z30">
        <v>0</v>
      </c>
    </row>
    <row r="31" spans="1:26" ht="24.95" customHeight="1">
      <c r="A31" s="166"/>
      <c r="B31" s="163" t="s">
        <v>116</v>
      </c>
      <c r="C31" s="167" t="s">
        <v>131</v>
      </c>
      <c r="D31" s="163" t="s">
        <v>132</v>
      </c>
      <c r="E31" s="163" t="s">
        <v>119</v>
      </c>
      <c r="F31" s="164">
        <v>1</v>
      </c>
      <c r="G31" s="165">
        <v>0</v>
      </c>
      <c r="H31" s="165">
        <v>0</v>
      </c>
      <c r="I31" s="165">
        <f t="shared" si="6"/>
        <v>0</v>
      </c>
      <c r="J31" s="163">
        <f t="shared" si="7"/>
        <v>0</v>
      </c>
      <c r="K31" s="1">
        <f t="shared" si="8"/>
        <v>0</v>
      </c>
      <c r="L31" s="1">
        <f t="shared" si="9"/>
        <v>0</v>
      </c>
      <c r="M31" s="1">
        <f t="shared" si="10"/>
        <v>0</v>
      </c>
      <c r="N31" s="1">
        <v>0</v>
      </c>
      <c r="O31" s="1"/>
      <c r="P31" s="158"/>
      <c r="Q31" s="158"/>
      <c r="R31" s="158"/>
      <c r="S31" s="148"/>
      <c r="V31" s="162"/>
      <c r="Z31">
        <v>0</v>
      </c>
    </row>
    <row r="32" spans="1:26" ht="24.95" customHeight="1">
      <c r="A32" s="166"/>
      <c r="B32" s="163" t="s">
        <v>124</v>
      </c>
      <c r="C32" s="167" t="s">
        <v>133</v>
      </c>
      <c r="D32" s="163" t="s">
        <v>134</v>
      </c>
      <c r="E32" s="163" t="s">
        <v>135</v>
      </c>
      <c r="F32" s="164">
        <v>3.8001779999999998</v>
      </c>
      <c r="G32" s="165">
        <v>0</v>
      </c>
      <c r="H32" s="165">
        <v>0</v>
      </c>
      <c r="I32" s="165">
        <f t="shared" si="6"/>
        <v>0</v>
      </c>
      <c r="J32" s="163">
        <f t="shared" si="7"/>
        <v>0</v>
      </c>
      <c r="K32" s="1">
        <f t="shared" si="8"/>
        <v>0</v>
      </c>
      <c r="L32" s="1">
        <f t="shared" si="9"/>
        <v>0</v>
      </c>
      <c r="M32" s="1">
        <f t="shared" si="10"/>
        <v>0</v>
      </c>
      <c r="N32" s="1">
        <v>0</v>
      </c>
      <c r="O32" s="1"/>
      <c r="P32" s="158"/>
      <c r="Q32" s="158"/>
      <c r="R32" s="158"/>
      <c r="S32" s="148"/>
      <c r="V32" s="162"/>
      <c r="Z32">
        <v>0</v>
      </c>
    </row>
    <row r="33" spans="1:26" ht="24.95" customHeight="1">
      <c r="A33" s="166"/>
      <c r="B33" s="163" t="s">
        <v>124</v>
      </c>
      <c r="C33" s="167" t="s">
        <v>136</v>
      </c>
      <c r="D33" s="163" t="s">
        <v>137</v>
      </c>
      <c r="E33" s="163" t="s">
        <v>135</v>
      </c>
      <c r="F33" s="164">
        <v>3.8001779999999998</v>
      </c>
      <c r="G33" s="165">
        <v>0</v>
      </c>
      <c r="H33" s="165">
        <v>0</v>
      </c>
      <c r="I33" s="165">
        <f t="shared" si="6"/>
        <v>0</v>
      </c>
      <c r="J33" s="163">
        <f t="shared" si="7"/>
        <v>0</v>
      </c>
      <c r="K33" s="1">
        <f t="shared" si="8"/>
        <v>0</v>
      </c>
      <c r="L33" s="1">
        <f t="shared" si="9"/>
        <v>0</v>
      </c>
      <c r="M33" s="1">
        <f t="shared" si="10"/>
        <v>0</v>
      </c>
      <c r="N33" s="1">
        <v>0</v>
      </c>
      <c r="O33" s="1"/>
      <c r="P33" s="158"/>
      <c r="Q33" s="158"/>
      <c r="R33" s="158"/>
      <c r="S33" s="148"/>
      <c r="V33" s="162"/>
      <c r="Z33">
        <v>0</v>
      </c>
    </row>
    <row r="34" spans="1:26" ht="24.95" customHeight="1">
      <c r="A34" s="166"/>
      <c r="B34" s="163" t="s">
        <v>138</v>
      </c>
      <c r="C34" s="167" t="s">
        <v>139</v>
      </c>
      <c r="D34" s="163" t="s">
        <v>140</v>
      </c>
      <c r="E34" s="163" t="s">
        <v>94</v>
      </c>
      <c r="F34" s="164">
        <v>306.53399999999999</v>
      </c>
      <c r="G34" s="165">
        <v>0</v>
      </c>
      <c r="H34" s="165">
        <v>0</v>
      </c>
      <c r="I34" s="165">
        <f t="shared" si="6"/>
        <v>0</v>
      </c>
      <c r="J34" s="163">
        <f t="shared" si="7"/>
        <v>0</v>
      </c>
      <c r="K34" s="1">
        <f t="shared" si="8"/>
        <v>0</v>
      </c>
      <c r="L34" s="1">
        <f t="shared" si="9"/>
        <v>0</v>
      </c>
      <c r="M34" s="1">
        <f t="shared" si="10"/>
        <v>0</v>
      </c>
      <c r="N34" s="1">
        <v>0</v>
      </c>
      <c r="O34" s="1"/>
      <c r="P34" s="162">
        <v>2.572E-2</v>
      </c>
      <c r="Q34" s="158"/>
      <c r="R34" s="158">
        <v>2.572E-2</v>
      </c>
      <c r="S34" s="148">
        <f>ROUND(F34*(P34),3)</f>
        <v>7.8840000000000003</v>
      </c>
      <c r="V34" s="162"/>
      <c r="Z34">
        <v>0</v>
      </c>
    </row>
    <row r="35" spans="1:26" ht="24.95" customHeight="1">
      <c r="A35" s="166"/>
      <c r="B35" s="163" t="s">
        <v>138</v>
      </c>
      <c r="C35" s="167" t="s">
        <v>141</v>
      </c>
      <c r="D35" s="163" t="s">
        <v>142</v>
      </c>
      <c r="E35" s="163" t="s">
        <v>94</v>
      </c>
      <c r="F35" s="164">
        <v>306.53399999999999</v>
      </c>
      <c r="G35" s="165">
        <v>0</v>
      </c>
      <c r="H35" s="165">
        <v>0</v>
      </c>
      <c r="I35" s="165">
        <f t="shared" si="6"/>
        <v>0</v>
      </c>
      <c r="J35" s="163">
        <f t="shared" si="7"/>
        <v>0</v>
      </c>
      <c r="K35" s="1">
        <f t="shared" si="8"/>
        <v>0</v>
      </c>
      <c r="L35" s="1">
        <f t="shared" si="9"/>
        <v>0</v>
      </c>
      <c r="M35" s="1">
        <f t="shared" si="10"/>
        <v>0</v>
      </c>
      <c r="N35" s="1">
        <v>0</v>
      </c>
      <c r="O35" s="1"/>
      <c r="P35" s="158"/>
      <c r="Q35" s="158"/>
      <c r="R35" s="158"/>
      <c r="S35" s="148"/>
      <c r="V35" s="162"/>
      <c r="Z35">
        <v>0</v>
      </c>
    </row>
    <row r="36" spans="1:26" ht="24.95" customHeight="1">
      <c r="A36" s="166"/>
      <c r="B36" s="163" t="s">
        <v>143</v>
      </c>
      <c r="C36" s="167" t="s">
        <v>144</v>
      </c>
      <c r="D36" s="163" t="s">
        <v>145</v>
      </c>
      <c r="E36" s="163" t="s">
        <v>94</v>
      </c>
      <c r="F36" s="164">
        <v>306.53399999999999</v>
      </c>
      <c r="G36" s="165">
        <v>0</v>
      </c>
      <c r="H36" s="165">
        <v>0</v>
      </c>
      <c r="I36" s="165">
        <f t="shared" si="6"/>
        <v>0</v>
      </c>
      <c r="J36" s="163">
        <f t="shared" si="7"/>
        <v>0</v>
      </c>
      <c r="K36" s="1">
        <f t="shared" si="8"/>
        <v>0</v>
      </c>
      <c r="L36" s="1">
        <f t="shared" si="9"/>
        <v>0</v>
      </c>
      <c r="M36" s="1">
        <f t="shared" si="10"/>
        <v>0</v>
      </c>
      <c r="N36" s="1">
        <v>0</v>
      </c>
      <c r="O36" s="1"/>
      <c r="P36" s="162">
        <v>2.572E-2</v>
      </c>
      <c r="Q36" s="158"/>
      <c r="R36" s="158">
        <v>2.572E-2</v>
      </c>
      <c r="S36" s="148">
        <f>ROUND(F36*(P36),3)</f>
        <v>7.8840000000000003</v>
      </c>
      <c r="V36" s="162"/>
      <c r="Z36">
        <v>0</v>
      </c>
    </row>
    <row r="37" spans="1:26" ht="35.1" customHeight="1">
      <c r="A37" s="166"/>
      <c r="B37" s="163" t="s">
        <v>124</v>
      </c>
      <c r="C37" s="167" t="s">
        <v>146</v>
      </c>
      <c r="D37" s="163" t="s">
        <v>147</v>
      </c>
      <c r="E37" s="163" t="s">
        <v>135</v>
      </c>
      <c r="F37" s="164">
        <v>3.8001779999999998</v>
      </c>
      <c r="G37" s="165">
        <v>0</v>
      </c>
      <c r="H37" s="165">
        <v>0</v>
      </c>
      <c r="I37" s="165">
        <f t="shared" si="6"/>
        <v>0</v>
      </c>
      <c r="J37" s="163">
        <f t="shared" si="7"/>
        <v>0</v>
      </c>
      <c r="K37" s="1">
        <f t="shared" si="8"/>
        <v>0</v>
      </c>
      <c r="L37" s="1">
        <f t="shared" si="9"/>
        <v>0</v>
      </c>
      <c r="M37" s="1">
        <f t="shared" si="10"/>
        <v>0</v>
      </c>
      <c r="N37" s="1">
        <v>0</v>
      </c>
      <c r="O37" s="1"/>
      <c r="P37" s="158"/>
      <c r="Q37" s="158"/>
      <c r="R37" s="158"/>
      <c r="S37" s="148"/>
      <c r="V37" s="162"/>
      <c r="Z37">
        <v>0</v>
      </c>
    </row>
    <row r="38" spans="1:26" ht="24.95" customHeight="1">
      <c r="A38" s="166"/>
      <c r="B38" s="163" t="s">
        <v>124</v>
      </c>
      <c r="C38" s="167" t="s">
        <v>148</v>
      </c>
      <c r="D38" s="163" t="s">
        <v>149</v>
      </c>
      <c r="E38" s="163" t="s">
        <v>135</v>
      </c>
      <c r="F38" s="164">
        <v>19</v>
      </c>
      <c r="G38" s="165">
        <v>0</v>
      </c>
      <c r="H38" s="165">
        <v>0</v>
      </c>
      <c r="I38" s="165">
        <f t="shared" si="6"/>
        <v>0</v>
      </c>
      <c r="J38" s="163">
        <f t="shared" si="7"/>
        <v>0</v>
      </c>
      <c r="K38" s="1">
        <f t="shared" si="8"/>
        <v>0</v>
      </c>
      <c r="L38" s="1">
        <f t="shared" si="9"/>
        <v>0</v>
      </c>
      <c r="M38" s="1">
        <f t="shared" si="10"/>
        <v>0</v>
      </c>
      <c r="N38" s="1">
        <v>0</v>
      </c>
      <c r="O38" s="1"/>
      <c r="P38" s="158"/>
      <c r="Q38" s="158"/>
      <c r="R38" s="158"/>
      <c r="S38" s="148"/>
      <c r="V38" s="162"/>
      <c r="Z38">
        <v>0</v>
      </c>
    </row>
    <row r="39" spans="1:26" ht="24.95" customHeight="1">
      <c r="A39" s="166"/>
      <c r="B39" s="163" t="s">
        <v>91</v>
      </c>
      <c r="C39" s="167" t="s">
        <v>150</v>
      </c>
      <c r="D39" s="163" t="s">
        <v>151</v>
      </c>
      <c r="E39" s="163" t="s">
        <v>152</v>
      </c>
      <c r="F39" s="164">
        <v>57.620000000000005</v>
      </c>
      <c r="G39" s="165">
        <v>0</v>
      </c>
      <c r="H39" s="165">
        <v>0</v>
      </c>
      <c r="I39" s="165">
        <f t="shared" si="6"/>
        <v>0</v>
      </c>
      <c r="J39" s="163">
        <f t="shared" si="7"/>
        <v>0</v>
      </c>
      <c r="K39" s="1">
        <f t="shared" si="8"/>
        <v>0</v>
      </c>
      <c r="L39" s="1">
        <f t="shared" si="9"/>
        <v>0</v>
      </c>
      <c r="M39" s="1">
        <f t="shared" si="10"/>
        <v>0</v>
      </c>
      <c r="N39" s="1">
        <v>0</v>
      </c>
      <c r="O39" s="1"/>
      <c r="P39" s="162">
        <v>1.0499999999999999E-3</v>
      </c>
      <c r="Q39" s="158"/>
      <c r="R39" s="158">
        <v>1.0499999999999999E-3</v>
      </c>
      <c r="S39" s="148">
        <f>ROUND(F39*(P39),3)</f>
        <v>6.0999999999999999E-2</v>
      </c>
      <c r="V39" s="162"/>
      <c r="Z39">
        <v>0</v>
      </c>
    </row>
    <row r="40" spans="1:26" ht="24.95" customHeight="1">
      <c r="A40" s="166"/>
      <c r="B40" s="163" t="s">
        <v>91</v>
      </c>
      <c r="C40" s="167" t="s">
        <v>153</v>
      </c>
      <c r="D40" s="163" t="s">
        <v>154</v>
      </c>
      <c r="E40" s="163" t="s">
        <v>152</v>
      </c>
      <c r="F40" s="164">
        <v>105.8</v>
      </c>
      <c r="G40" s="165">
        <v>0</v>
      </c>
      <c r="H40" s="165">
        <v>0</v>
      </c>
      <c r="I40" s="165">
        <f t="shared" si="6"/>
        <v>0</v>
      </c>
      <c r="J40" s="163">
        <f t="shared" si="7"/>
        <v>0</v>
      </c>
      <c r="K40" s="1">
        <f t="shared" si="8"/>
        <v>0</v>
      </c>
      <c r="L40" s="1">
        <f t="shared" si="9"/>
        <v>0</v>
      </c>
      <c r="M40" s="1">
        <f t="shared" si="10"/>
        <v>0</v>
      </c>
      <c r="N40" s="1">
        <v>0</v>
      </c>
      <c r="O40" s="1"/>
      <c r="P40" s="162">
        <v>9.4499999999999998E-4</v>
      </c>
      <c r="Q40" s="158"/>
      <c r="R40" s="158">
        <v>9.4499999999999998E-4</v>
      </c>
      <c r="S40" s="148">
        <f>ROUND(F40*(P40),3)</f>
        <v>0.1</v>
      </c>
      <c r="V40" s="162"/>
      <c r="Z40">
        <v>0</v>
      </c>
    </row>
    <row r="41" spans="1:26">
      <c r="A41" s="148"/>
      <c r="B41" s="148"/>
      <c r="C41" s="148"/>
      <c r="D41" s="148" t="s">
        <v>68</v>
      </c>
      <c r="E41" s="148"/>
      <c r="F41" s="162"/>
      <c r="G41" s="151">
        <f>ROUND((SUM(L24:L40))/1,2)</f>
        <v>0</v>
      </c>
      <c r="H41" s="151">
        <f>ROUND((SUM(M24:M40))/1,2)</f>
        <v>0</v>
      </c>
      <c r="I41" s="151">
        <f>ROUND((SUM(I24:I40))/1,2)</f>
        <v>0</v>
      </c>
      <c r="J41" s="148"/>
      <c r="K41" s="148"/>
      <c r="L41" s="148">
        <f>ROUND((SUM(L24:L40))/1,2)</f>
        <v>0</v>
      </c>
      <c r="M41" s="148">
        <f>ROUND((SUM(M24:M40))/1,2)</f>
        <v>0</v>
      </c>
      <c r="N41" s="148"/>
      <c r="O41" s="148"/>
      <c r="P41" s="168"/>
      <c r="Q41" s="148"/>
      <c r="R41" s="148"/>
      <c r="S41" s="168">
        <f>ROUND((SUM(S24:S40))/1,2)</f>
        <v>15.93</v>
      </c>
      <c r="T41" s="145"/>
      <c r="U41" s="145"/>
      <c r="V41" s="2">
        <f>ROUND((SUM(V24:V40))/1,2)</f>
        <v>3.8</v>
      </c>
      <c r="W41" s="145"/>
      <c r="X41" s="145"/>
      <c r="Y41" s="145"/>
      <c r="Z41" s="145"/>
    </row>
    <row r="42" spans="1:26">
      <c r="A42" s="1"/>
      <c r="B42" s="1"/>
      <c r="C42" s="1"/>
      <c r="D42" s="1"/>
      <c r="E42" s="1"/>
      <c r="F42" s="158"/>
      <c r="G42" s="141"/>
      <c r="H42" s="141"/>
      <c r="I42" s="141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>
      <c r="A43" s="148"/>
      <c r="B43" s="148"/>
      <c r="C43" s="148"/>
      <c r="D43" s="148" t="s">
        <v>69</v>
      </c>
      <c r="E43" s="148"/>
      <c r="F43" s="162"/>
      <c r="G43" s="149"/>
      <c r="H43" s="149"/>
      <c r="I43" s="149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5"/>
      <c r="U43" s="145"/>
      <c r="V43" s="148"/>
      <c r="W43" s="145"/>
      <c r="X43" s="145"/>
      <c r="Y43" s="145"/>
      <c r="Z43" s="145"/>
    </row>
    <row r="44" spans="1:26" ht="24.95" customHeight="1">
      <c r="A44" s="166"/>
      <c r="B44" s="163" t="s">
        <v>155</v>
      </c>
      <c r="C44" s="167" t="s">
        <v>156</v>
      </c>
      <c r="D44" s="163" t="s">
        <v>157</v>
      </c>
      <c r="E44" s="163" t="s">
        <v>135</v>
      </c>
      <c r="F44" s="164">
        <v>24.189088233499998</v>
      </c>
      <c r="G44" s="165">
        <v>0</v>
      </c>
      <c r="H44" s="165">
        <v>0</v>
      </c>
      <c r="I44" s="165">
        <f>ROUND(F44*(G44+H44),2)</f>
        <v>0</v>
      </c>
      <c r="J44" s="163">
        <f>ROUND(F44*(N44),2)</f>
        <v>0</v>
      </c>
      <c r="K44" s="1">
        <f>ROUND(F44*(O44),2)</f>
        <v>0</v>
      </c>
      <c r="L44" s="1">
        <f>ROUND(F44*(G44),2)</f>
        <v>0</v>
      </c>
      <c r="M44" s="1">
        <f>ROUND(F44*(H44),2)</f>
        <v>0</v>
      </c>
      <c r="N44" s="1">
        <v>0</v>
      </c>
      <c r="O44" s="1"/>
      <c r="P44" s="158"/>
      <c r="Q44" s="158"/>
      <c r="R44" s="158"/>
      <c r="S44" s="148"/>
      <c r="V44" s="162"/>
      <c r="Z44">
        <v>0</v>
      </c>
    </row>
    <row r="45" spans="1:26">
      <c r="A45" s="148"/>
      <c r="B45" s="148"/>
      <c r="C45" s="148"/>
      <c r="D45" s="148" t="s">
        <v>69</v>
      </c>
      <c r="E45" s="148"/>
      <c r="F45" s="162"/>
      <c r="G45" s="151">
        <f>ROUND((SUM(L43:L44))/1,2)</f>
        <v>0</v>
      </c>
      <c r="H45" s="151">
        <f>ROUND((SUM(M43:M44))/1,2)</f>
        <v>0</v>
      </c>
      <c r="I45" s="151">
        <f>ROUND((SUM(I43:I44))/1,2)</f>
        <v>0</v>
      </c>
      <c r="J45" s="148"/>
      <c r="K45" s="148"/>
      <c r="L45" s="148">
        <f>ROUND((SUM(L43:L44))/1,2)</f>
        <v>0</v>
      </c>
      <c r="M45" s="148">
        <f>ROUND((SUM(M43:M44))/1,2)</f>
        <v>0</v>
      </c>
      <c r="N45" s="148"/>
      <c r="O45" s="148"/>
      <c r="P45" s="168"/>
      <c r="Q45" s="148"/>
      <c r="R45" s="148"/>
      <c r="S45" s="168">
        <f>ROUND((SUM(S43:S44))/1,2)</f>
        <v>0</v>
      </c>
      <c r="T45" s="145"/>
      <c r="U45" s="145"/>
      <c r="V45" s="2">
        <f>ROUND((SUM(V43:V44))/1,2)</f>
        <v>0</v>
      </c>
      <c r="W45" s="145"/>
      <c r="X45" s="145"/>
      <c r="Y45" s="145"/>
      <c r="Z45" s="145"/>
    </row>
    <row r="46" spans="1:26">
      <c r="A46" s="1"/>
      <c r="B46" s="1"/>
      <c r="C46" s="1"/>
      <c r="D46" s="1"/>
      <c r="E46" s="1"/>
      <c r="F46" s="158"/>
      <c r="G46" s="141"/>
      <c r="H46" s="141"/>
      <c r="I46" s="141"/>
      <c r="J46" s="1"/>
      <c r="K46" s="1"/>
      <c r="L46" s="1"/>
      <c r="M46" s="1"/>
      <c r="N46" s="1"/>
      <c r="O46" s="1"/>
      <c r="P46" s="1"/>
      <c r="Q46" s="1"/>
      <c r="R46" s="1"/>
      <c r="S46" s="1"/>
      <c r="V46" s="1"/>
    </row>
    <row r="47" spans="1:26">
      <c r="A47" s="148"/>
      <c r="B47" s="148"/>
      <c r="C47" s="148"/>
      <c r="D47" s="2" t="s">
        <v>66</v>
      </c>
      <c r="E47" s="148"/>
      <c r="F47" s="162"/>
      <c r="G47" s="151">
        <f>ROUND((SUM(L9:L46))/2,2)</f>
        <v>0</v>
      </c>
      <c r="H47" s="151">
        <f>ROUND((SUM(M9:M46))/2,2)</f>
        <v>0</v>
      </c>
      <c r="I47" s="151">
        <f>ROUND((SUM(I9:I46))/2,2)</f>
        <v>0</v>
      </c>
      <c r="J47" s="149"/>
      <c r="K47" s="148"/>
      <c r="L47" s="149">
        <f>ROUND((SUM(L9:L46))/2,2)</f>
        <v>0</v>
      </c>
      <c r="M47" s="149">
        <f>ROUND((SUM(M9:M46))/2,2)</f>
        <v>0</v>
      </c>
      <c r="N47" s="148"/>
      <c r="O47" s="148"/>
      <c r="P47" s="168"/>
      <c r="Q47" s="148"/>
      <c r="R47" s="148"/>
      <c r="S47" s="168">
        <f>ROUND((SUM(S9:S46))/2,2)</f>
        <v>24.19</v>
      </c>
      <c r="T47" s="145"/>
      <c r="U47" s="145"/>
      <c r="V47" s="2">
        <f>ROUND((SUM(V9:V46))/2,2)</f>
        <v>3.8</v>
      </c>
    </row>
    <row r="48" spans="1:26">
      <c r="A48" s="1"/>
      <c r="B48" s="1"/>
      <c r="C48" s="1"/>
      <c r="D48" s="1"/>
      <c r="E48" s="1"/>
      <c r="F48" s="158"/>
      <c r="G48" s="141"/>
      <c r="H48" s="141"/>
      <c r="I48" s="141"/>
      <c r="J48" s="1"/>
      <c r="K48" s="1"/>
      <c r="L48" s="1"/>
      <c r="M48" s="1"/>
      <c r="N48" s="1"/>
      <c r="O48" s="1"/>
      <c r="P48" s="1"/>
      <c r="Q48" s="1"/>
      <c r="R48" s="1"/>
      <c r="S48" s="1"/>
      <c r="V48" s="1"/>
    </row>
    <row r="49" spans="1:26">
      <c r="A49" s="148"/>
      <c r="B49" s="148"/>
      <c r="C49" s="148"/>
      <c r="D49" s="2" t="s">
        <v>70</v>
      </c>
      <c r="E49" s="148"/>
      <c r="F49" s="162"/>
      <c r="G49" s="149"/>
      <c r="H49" s="149"/>
      <c r="I49" s="149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5"/>
      <c r="U49" s="145"/>
      <c r="V49" s="148"/>
      <c r="W49" s="145"/>
      <c r="X49" s="145"/>
      <c r="Y49" s="145"/>
      <c r="Z49" s="145"/>
    </row>
    <row r="50" spans="1:26">
      <c r="A50" s="148"/>
      <c r="B50" s="148"/>
      <c r="C50" s="148"/>
      <c r="D50" s="148" t="s">
        <v>71</v>
      </c>
      <c r="E50" s="148"/>
      <c r="F50" s="162"/>
      <c r="G50" s="149"/>
      <c r="H50" s="149"/>
      <c r="I50" s="149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5"/>
      <c r="U50" s="145"/>
      <c r="V50" s="148"/>
      <c r="W50" s="145"/>
      <c r="X50" s="145"/>
      <c r="Y50" s="145"/>
      <c r="Z50" s="145"/>
    </row>
    <row r="51" spans="1:26" ht="24.95" customHeight="1">
      <c r="A51" s="166"/>
      <c r="B51" s="163" t="s">
        <v>158</v>
      </c>
      <c r="C51" s="167" t="s">
        <v>159</v>
      </c>
      <c r="D51" s="163" t="s">
        <v>160</v>
      </c>
      <c r="E51" s="163" t="s">
        <v>94</v>
      </c>
      <c r="F51" s="164">
        <v>52.32</v>
      </c>
      <c r="G51" s="165">
        <v>0</v>
      </c>
      <c r="H51" s="165">
        <v>0</v>
      </c>
      <c r="I51" s="165">
        <f>ROUND(F51*(G51+H51),2)</f>
        <v>0</v>
      </c>
      <c r="J51" s="163">
        <f>ROUND(F51*(N51),2)</f>
        <v>0</v>
      </c>
      <c r="K51" s="1">
        <f>ROUND(F51*(O51),2)</f>
        <v>0</v>
      </c>
      <c r="L51" s="1">
        <f>ROUND(F51*(G51),2)</f>
        <v>0</v>
      </c>
      <c r="M51" s="1">
        <f>ROUND(F51*(H51),2)</f>
        <v>0</v>
      </c>
      <c r="N51" s="1">
        <v>0</v>
      </c>
      <c r="O51" s="1"/>
      <c r="P51" s="162">
        <v>9.6600000000000002E-3</v>
      </c>
      <c r="Q51" s="158"/>
      <c r="R51" s="158">
        <v>9.6600000000000002E-3</v>
      </c>
      <c r="S51" s="148">
        <f>ROUND(F51*(P51),3)</f>
        <v>0.505</v>
      </c>
      <c r="V51" s="162"/>
      <c r="Z51">
        <v>0</v>
      </c>
    </row>
    <row r="52" spans="1:26" ht="24.95" customHeight="1">
      <c r="A52" s="166"/>
      <c r="B52" s="163" t="s">
        <v>158</v>
      </c>
      <c r="C52" s="167" t="s">
        <v>161</v>
      </c>
      <c r="D52" s="163" t="s">
        <v>162</v>
      </c>
      <c r="E52" s="163" t="s">
        <v>135</v>
      </c>
      <c r="F52" s="164">
        <v>0.50541120000000006</v>
      </c>
      <c r="G52" s="165">
        <v>0</v>
      </c>
      <c r="H52" s="165">
        <v>0</v>
      </c>
      <c r="I52" s="165">
        <f>ROUND(F52*(G52+H52),2)</f>
        <v>0</v>
      </c>
      <c r="J52" s="163">
        <f>ROUND(F52*(N52),2)</f>
        <v>0</v>
      </c>
      <c r="K52" s="1">
        <f>ROUND(F52*(O52),2)</f>
        <v>0</v>
      </c>
      <c r="L52" s="1">
        <f>ROUND(F52*(G52),2)</f>
        <v>0</v>
      </c>
      <c r="M52" s="1">
        <f>ROUND(F52*(H52),2)</f>
        <v>0</v>
      </c>
      <c r="N52" s="1">
        <v>0</v>
      </c>
      <c r="O52" s="1"/>
      <c r="P52" s="158"/>
      <c r="Q52" s="158"/>
      <c r="R52" s="158"/>
      <c r="S52" s="148"/>
      <c r="V52" s="162"/>
      <c r="Z52">
        <v>0</v>
      </c>
    </row>
    <row r="53" spans="1:26">
      <c r="A53" s="148"/>
      <c r="B53" s="148"/>
      <c r="C53" s="148"/>
      <c r="D53" s="148" t="s">
        <v>71</v>
      </c>
      <c r="E53" s="148"/>
      <c r="F53" s="162"/>
      <c r="G53" s="151">
        <f>ROUND((SUM(L50:L52))/1,2)</f>
        <v>0</v>
      </c>
      <c r="H53" s="151">
        <f>ROUND((SUM(M50:M52))/1,2)</f>
        <v>0</v>
      </c>
      <c r="I53" s="151">
        <f>ROUND((SUM(I50:I52))/1,2)</f>
        <v>0</v>
      </c>
      <c r="J53" s="148"/>
      <c r="K53" s="148"/>
      <c r="L53" s="148">
        <f>ROUND((SUM(L50:L52))/1,2)</f>
        <v>0</v>
      </c>
      <c r="M53" s="148">
        <f>ROUND((SUM(M50:M52))/1,2)</f>
        <v>0</v>
      </c>
      <c r="N53" s="148"/>
      <c r="O53" s="148"/>
      <c r="P53" s="168"/>
      <c r="Q53" s="148"/>
      <c r="R53" s="148"/>
      <c r="S53" s="168">
        <f>ROUND((SUM(S50:S52))/1,2)</f>
        <v>0.51</v>
      </c>
      <c r="T53" s="145"/>
      <c r="U53" s="145"/>
      <c r="V53" s="2">
        <f>ROUND((SUM(V50:V52))/1,2)</f>
        <v>0</v>
      </c>
      <c r="W53" s="145"/>
      <c r="X53" s="145"/>
      <c r="Y53" s="145"/>
      <c r="Z53" s="145"/>
    </row>
    <row r="54" spans="1:26">
      <c r="A54" s="1"/>
      <c r="B54" s="1"/>
      <c r="C54" s="1"/>
      <c r="D54" s="1"/>
      <c r="E54" s="1"/>
      <c r="F54" s="158"/>
      <c r="G54" s="141"/>
      <c r="H54" s="141"/>
      <c r="I54" s="141"/>
      <c r="J54" s="1"/>
      <c r="K54" s="1"/>
      <c r="L54" s="1"/>
      <c r="M54" s="1"/>
      <c r="N54" s="1"/>
      <c r="O54" s="1"/>
      <c r="P54" s="1"/>
      <c r="Q54" s="1"/>
      <c r="R54" s="1"/>
      <c r="S54" s="1"/>
      <c r="V54" s="1"/>
    </row>
    <row r="55" spans="1:26">
      <c r="A55" s="148"/>
      <c r="B55" s="148"/>
      <c r="C55" s="148"/>
      <c r="D55" s="148" t="s">
        <v>72</v>
      </c>
      <c r="E55" s="148"/>
      <c r="F55" s="162"/>
      <c r="G55" s="149"/>
      <c r="H55" s="149"/>
      <c r="I55" s="149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5"/>
      <c r="U55" s="145"/>
      <c r="V55" s="148"/>
      <c r="W55" s="145"/>
      <c r="X55" s="145"/>
      <c r="Y55" s="145"/>
      <c r="Z55" s="145"/>
    </row>
    <row r="56" spans="1:26" ht="24.95" customHeight="1">
      <c r="A56" s="166"/>
      <c r="B56" s="163" t="s">
        <v>163</v>
      </c>
      <c r="C56" s="167" t="s">
        <v>164</v>
      </c>
      <c r="D56" s="163" t="s">
        <v>165</v>
      </c>
      <c r="E56" s="163" t="s">
        <v>166</v>
      </c>
      <c r="F56" s="164">
        <v>6.6999999999999993</v>
      </c>
      <c r="G56" s="165">
        <v>0</v>
      </c>
      <c r="H56" s="165">
        <v>0</v>
      </c>
      <c r="I56" s="165">
        <f t="shared" ref="I56:I61" si="11">ROUND(F56*(G56+H56),2)</f>
        <v>0</v>
      </c>
      <c r="J56" s="163">
        <f t="shared" ref="J56:J61" si="12">ROUND(F56*(N56),2)</f>
        <v>0</v>
      </c>
      <c r="K56" s="1">
        <f t="shared" ref="K56:K61" si="13">ROUND(F56*(O56),2)</f>
        <v>0</v>
      </c>
      <c r="L56" s="1">
        <f t="shared" ref="L56:L61" si="14">ROUND(F56*(G56),2)</f>
        <v>0</v>
      </c>
      <c r="M56" s="1">
        <f t="shared" ref="M56:M61" si="15">ROUND(F56*(H56),2)</f>
        <v>0</v>
      </c>
      <c r="N56" s="1">
        <v>0</v>
      </c>
      <c r="O56" s="1"/>
      <c r="P56" s="162">
        <v>2.48E-3</v>
      </c>
      <c r="Q56" s="158"/>
      <c r="R56" s="158">
        <v>2.48E-3</v>
      </c>
      <c r="S56" s="148">
        <f>ROUND(F56*(P56),3)</f>
        <v>1.7000000000000001E-2</v>
      </c>
      <c r="V56" s="162"/>
      <c r="Z56">
        <v>0</v>
      </c>
    </row>
    <row r="57" spans="1:26" ht="24.95" customHeight="1">
      <c r="A57" s="166"/>
      <c r="B57" s="163" t="s">
        <v>163</v>
      </c>
      <c r="C57" s="167" t="s">
        <v>167</v>
      </c>
      <c r="D57" s="163" t="s">
        <v>168</v>
      </c>
      <c r="E57" s="163" t="s">
        <v>166</v>
      </c>
      <c r="F57" s="164">
        <v>15.899999999999999</v>
      </c>
      <c r="G57" s="165">
        <v>0</v>
      </c>
      <c r="H57" s="165">
        <v>0</v>
      </c>
      <c r="I57" s="165">
        <f t="shared" si="11"/>
        <v>0</v>
      </c>
      <c r="J57" s="163">
        <f t="shared" si="12"/>
        <v>0</v>
      </c>
      <c r="K57" s="1">
        <f t="shared" si="13"/>
        <v>0</v>
      </c>
      <c r="L57" s="1">
        <f t="shared" si="14"/>
        <v>0</v>
      </c>
      <c r="M57" s="1">
        <f t="shared" si="15"/>
        <v>0</v>
      </c>
      <c r="N57" s="1">
        <v>0</v>
      </c>
      <c r="O57" s="1"/>
      <c r="P57" s="162">
        <v>3.3300000000000001E-3</v>
      </c>
      <c r="Q57" s="158"/>
      <c r="R57" s="158">
        <v>3.3300000000000001E-3</v>
      </c>
      <c r="S57" s="148">
        <f>ROUND(F57*(P57),3)</f>
        <v>5.2999999999999999E-2</v>
      </c>
      <c r="V57" s="162"/>
      <c r="Z57">
        <v>0</v>
      </c>
    </row>
    <row r="58" spans="1:26" ht="24.95" customHeight="1">
      <c r="A58" s="166"/>
      <c r="B58" s="163" t="s">
        <v>169</v>
      </c>
      <c r="C58" s="167" t="s">
        <v>170</v>
      </c>
      <c r="D58" s="163" t="s">
        <v>171</v>
      </c>
      <c r="E58" s="163" t="s">
        <v>166</v>
      </c>
      <c r="F58" s="164">
        <v>20.399999999999999</v>
      </c>
      <c r="G58" s="165">
        <v>0</v>
      </c>
      <c r="H58" s="165">
        <v>0</v>
      </c>
      <c r="I58" s="165">
        <f t="shared" si="11"/>
        <v>0</v>
      </c>
      <c r="J58" s="163">
        <f t="shared" si="12"/>
        <v>0</v>
      </c>
      <c r="K58" s="1">
        <f t="shared" si="13"/>
        <v>0</v>
      </c>
      <c r="L58" s="1">
        <f t="shared" si="14"/>
        <v>0</v>
      </c>
      <c r="M58" s="1">
        <f t="shared" si="15"/>
        <v>0</v>
      </c>
      <c r="N58" s="1">
        <v>0</v>
      </c>
      <c r="O58" s="1"/>
      <c r="P58" s="158"/>
      <c r="Q58" s="158"/>
      <c r="R58" s="158"/>
      <c r="S58" s="148"/>
      <c r="V58" s="162">
        <f>ROUND(F58*(X58),3)</f>
        <v>5.8000000000000003E-2</v>
      </c>
      <c r="X58">
        <v>2.8500000000000001E-3</v>
      </c>
      <c r="Z58">
        <v>0</v>
      </c>
    </row>
    <row r="59" spans="1:26" ht="24.95" customHeight="1">
      <c r="A59" s="166"/>
      <c r="B59" s="163" t="s">
        <v>169</v>
      </c>
      <c r="C59" s="167" t="s">
        <v>172</v>
      </c>
      <c r="D59" s="163" t="s">
        <v>173</v>
      </c>
      <c r="E59" s="163" t="s">
        <v>166</v>
      </c>
      <c r="F59" s="164">
        <v>15.9</v>
      </c>
      <c r="G59" s="165">
        <v>0</v>
      </c>
      <c r="H59" s="165">
        <v>0</v>
      </c>
      <c r="I59" s="165">
        <f t="shared" si="11"/>
        <v>0</v>
      </c>
      <c r="J59" s="163">
        <f t="shared" si="12"/>
        <v>0</v>
      </c>
      <c r="K59" s="1">
        <f t="shared" si="13"/>
        <v>0</v>
      </c>
      <c r="L59" s="1">
        <f t="shared" si="14"/>
        <v>0</v>
      </c>
      <c r="M59" s="1">
        <f t="shared" si="15"/>
        <v>0</v>
      </c>
      <c r="N59" s="1">
        <v>0</v>
      </c>
      <c r="O59" s="1"/>
      <c r="P59" s="158"/>
      <c r="Q59" s="158"/>
      <c r="R59" s="158"/>
      <c r="S59" s="148"/>
      <c r="V59" s="162">
        <f>ROUND(F59*(X59),3)</f>
        <v>4.5999999999999999E-2</v>
      </c>
      <c r="X59">
        <v>2.8700000000000002E-3</v>
      </c>
      <c r="Z59">
        <v>0</v>
      </c>
    </row>
    <row r="60" spans="1:26" ht="24.95" customHeight="1">
      <c r="A60" s="166"/>
      <c r="B60" s="163" t="s">
        <v>163</v>
      </c>
      <c r="C60" s="167" t="s">
        <v>174</v>
      </c>
      <c r="D60" s="163" t="s">
        <v>175</v>
      </c>
      <c r="E60" s="163" t="s">
        <v>166</v>
      </c>
      <c r="F60" s="164">
        <v>20.399999999999999</v>
      </c>
      <c r="G60" s="165">
        <v>0</v>
      </c>
      <c r="H60" s="165">
        <v>0</v>
      </c>
      <c r="I60" s="165">
        <f t="shared" si="11"/>
        <v>0</v>
      </c>
      <c r="J60" s="163">
        <f t="shared" si="12"/>
        <v>0</v>
      </c>
      <c r="K60" s="1">
        <f t="shared" si="13"/>
        <v>0</v>
      </c>
      <c r="L60" s="1">
        <f t="shared" si="14"/>
        <v>0</v>
      </c>
      <c r="M60" s="1">
        <f t="shared" si="15"/>
        <v>0</v>
      </c>
      <c r="N60" s="1">
        <v>0</v>
      </c>
      <c r="O60" s="1"/>
      <c r="P60" s="162">
        <v>1.8000000000000001E-4</v>
      </c>
      <c r="Q60" s="158"/>
      <c r="R60" s="158">
        <v>1.8000000000000001E-4</v>
      </c>
      <c r="S60" s="148">
        <f>ROUND(F60*(P60),3)</f>
        <v>4.0000000000000001E-3</v>
      </c>
      <c r="V60" s="162"/>
      <c r="Z60">
        <v>0</v>
      </c>
    </row>
    <row r="61" spans="1:26" ht="24.95" customHeight="1">
      <c r="A61" s="166"/>
      <c r="B61" s="163" t="s">
        <v>176</v>
      </c>
      <c r="C61" s="167" t="s">
        <v>177</v>
      </c>
      <c r="D61" s="163" t="s">
        <v>178</v>
      </c>
      <c r="E61" s="163" t="s">
        <v>135</v>
      </c>
      <c r="F61" s="164">
        <v>7.3234999999999995E-2</v>
      </c>
      <c r="G61" s="165">
        <v>0</v>
      </c>
      <c r="H61" s="165">
        <v>0</v>
      </c>
      <c r="I61" s="165">
        <f t="shared" si="11"/>
        <v>0</v>
      </c>
      <c r="J61" s="163">
        <f t="shared" si="12"/>
        <v>0</v>
      </c>
      <c r="K61" s="1">
        <f t="shared" si="13"/>
        <v>0</v>
      </c>
      <c r="L61" s="1">
        <f t="shared" si="14"/>
        <v>0</v>
      </c>
      <c r="M61" s="1">
        <f t="shared" si="15"/>
        <v>0</v>
      </c>
      <c r="N61" s="1">
        <v>0</v>
      </c>
      <c r="O61" s="1"/>
      <c r="P61" s="158"/>
      <c r="Q61" s="158"/>
      <c r="R61" s="158"/>
      <c r="S61" s="148"/>
      <c r="V61" s="162"/>
      <c r="Z61">
        <v>0</v>
      </c>
    </row>
    <row r="62" spans="1:26">
      <c r="A62" s="148"/>
      <c r="B62" s="148"/>
      <c r="C62" s="148"/>
      <c r="D62" s="148" t="s">
        <v>72</v>
      </c>
      <c r="E62" s="148"/>
      <c r="F62" s="162"/>
      <c r="G62" s="151">
        <f>ROUND((SUM(L55:L61))/1,2)</f>
        <v>0</v>
      </c>
      <c r="H62" s="151">
        <f>ROUND((SUM(M55:M61))/1,2)</f>
        <v>0</v>
      </c>
      <c r="I62" s="151">
        <f>ROUND((SUM(I55:I61))/1,2)</f>
        <v>0</v>
      </c>
      <c r="J62" s="148"/>
      <c r="K62" s="148"/>
      <c r="L62" s="148">
        <f>ROUND((SUM(L55:L61))/1,2)</f>
        <v>0</v>
      </c>
      <c r="M62" s="148">
        <f>ROUND((SUM(M55:M61))/1,2)</f>
        <v>0</v>
      </c>
      <c r="N62" s="148"/>
      <c r="O62" s="148"/>
      <c r="P62" s="168"/>
      <c r="Q62" s="148"/>
      <c r="R62" s="148"/>
      <c r="S62" s="168">
        <f>ROUND((SUM(S55:S61))/1,2)</f>
        <v>7.0000000000000007E-2</v>
      </c>
      <c r="T62" s="145"/>
      <c r="U62" s="145"/>
      <c r="V62" s="2">
        <f>ROUND((SUM(V55:V61))/1,2)</f>
        <v>0.1</v>
      </c>
      <c r="W62" s="145"/>
      <c r="X62" s="145"/>
      <c r="Y62" s="145"/>
      <c r="Z62" s="145"/>
    </row>
    <row r="63" spans="1:26">
      <c r="A63" s="1"/>
      <c r="B63" s="1"/>
      <c r="C63" s="1"/>
      <c r="D63" s="1"/>
      <c r="E63" s="1"/>
      <c r="F63" s="158"/>
      <c r="G63" s="141"/>
      <c r="H63" s="141"/>
      <c r="I63" s="141"/>
      <c r="J63" s="1"/>
      <c r="K63" s="1"/>
      <c r="L63" s="1"/>
      <c r="M63" s="1"/>
      <c r="N63" s="1"/>
      <c r="O63" s="1"/>
      <c r="P63" s="1"/>
      <c r="Q63" s="1"/>
      <c r="R63" s="1"/>
      <c r="S63" s="1"/>
      <c r="V63" s="1"/>
    </row>
    <row r="64" spans="1:26">
      <c r="A64" s="148"/>
      <c r="B64" s="148"/>
      <c r="C64" s="148"/>
      <c r="D64" s="148" t="s">
        <v>73</v>
      </c>
      <c r="E64" s="148"/>
      <c r="F64" s="162"/>
      <c r="G64" s="149"/>
      <c r="H64" s="149"/>
      <c r="I64" s="149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5"/>
      <c r="U64" s="145"/>
      <c r="V64" s="148"/>
      <c r="W64" s="145"/>
      <c r="X64" s="145"/>
      <c r="Y64" s="145"/>
      <c r="Z64" s="145"/>
    </row>
    <row r="65" spans="1:26" ht="24.95" customHeight="1">
      <c r="A65" s="166"/>
      <c r="B65" s="163" t="s">
        <v>179</v>
      </c>
      <c r="C65" s="167" t="s">
        <v>180</v>
      </c>
      <c r="D65" s="163" t="s">
        <v>181</v>
      </c>
      <c r="E65" s="163" t="s">
        <v>94</v>
      </c>
      <c r="F65" s="164">
        <v>4.58</v>
      </c>
      <c r="G65" s="165">
        <v>0</v>
      </c>
      <c r="H65" s="165">
        <v>0</v>
      </c>
      <c r="I65" s="165">
        <f>ROUND(F65*(G65+H65),2)</f>
        <v>0</v>
      </c>
      <c r="J65" s="163">
        <f>ROUND(F65*(N65),2)</f>
        <v>0</v>
      </c>
      <c r="K65" s="1">
        <f>ROUND(F65*(O65),2)</f>
        <v>0</v>
      </c>
      <c r="L65" s="1">
        <f>ROUND(F65*(G65),2)</f>
        <v>0</v>
      </c>
      <c r="M65" s="1">
        <f>ROUND(F65*(H65),2)</f>
        <v>0</v>
      </c>
      <c r="N65" s="1">
        <v>0</v>
      </c>
      <c r="O65" s="1"/>
      <c r="P65" s="162">
        <v>6.47746E-3</v>
      </c>
      <c r="Q65" s="158"/>
      <c r="R65" s="158">
        <v>6.47746E-3</v>
      </c>
      <c r="S65" s="148">
        <f>ROUND(F65*(P65),3)</f>
        <v>0.03</v>
      </c>
      <c r="V65" s="162"/>
      <c r="Z65">
        <v>0</v>
      </c>
    </row>
    <row r="66" spans="1:26" ht="24.95" customHeight="1">
      <c r="A66" s="166"/>
      <c r="B66" s="163" t="s">
        <v>182</v>
      </c>
      <c r="C66" s="167" t="s">
        <v>183</v>
      </c>
      <c r="D66" s="163" t="s">
        <v>184</v>
      </c>
      <c r="E66" s="163" t="s">
        <v>185</v>
      </c>
      <c r="F66" s="164">
        <v>30</v>
      </c>
      <c r="G66" s="165">
        <v>0</v>
      </c>
      <c r="H66" s="165">
        <v>0</v>
      </c>
      <c r="I66" s="165">
        <f>ROUND(F66*(G66+H66),2)</f>
        <v>0</v>
      </c>
      <c r="J66" s="163">
        <f>ROUND(F66*(N66),2)</f>
        <v>0</v>
      </c>
      <c r="K66" s="1">
        <f>ROUND(F66*(O66),2)</f>
        <v>0</v>
      </c>
      <c r="L66" s="1">
        <f>ROUND(F66*(G66),2)</f>
        <v>0</v>
      </c>
      <c r="M66" s="1">
        <f>ROUND(F66*(H66),2)</f>
        <v>0</v>
      </c>
      <c r="N66" s="1">
        <v>0</v>
      </c>
      <c r="O66" s="1"/>
      <c r="P66" s="162">
        <v>6.0000000000000001E-3</v>
      </c>
      <c r="Q66" s="158"/>
      <c r="R66" s="158">
        <v>6.0000000000000001E-3</v>
      </c>
      <c r="S66" s="148">
        <f>ROUND(F66*(P66),3)</f>
        <v>0.18</v>
      </c>
      <c r="V66" s="162"/>
      <c r="Z66">
        <v>0</v>
      </c>
    </row>
    <row r="67" spans="1:26" ht="24.95" customHeight="1">
      <c r="A67" s="166"/>
      <c r="B67" s="163" t="s">
        <v>179</v>
      </c>
      <c r="C67" s="167" t="s">
        <v>186</v>
      </c>
      <c r="D67" s="163" t="s">
        <v>187</v>
      </c>
      <c r="E67" s="163" t="s">
        <v>135</v>
      </c>
      <c r="F67" s="164">
        <v>0.20966676679999999</v>
      </c>
      <c r="G67" s="165">
        <v>0</v>
      </c>
      <c r="H67" s="165">
        <v>0</v>
      </c>
      <c r="I67" s="165">
        <f>ROUND(F67*(G67+H67),2)</f>
        <v>0</v>
      </c>
      <c r="J67" s="163">
        <f>ROUND(F67*(N67),2)</f>
        <v>0</v>
      </c>
      <c r="K67" s="1">
        <f>ROUND(F67*(O67),2)</f>
        <v>0</v>
      </c>
      <c r="L67" s="1">
        <f>ROUND(F67*(G67),2)</f>
        <v>0</v>
      </c>
      <c r="M67" s="1">
        <f>ROUND(F67*(H67),2)</f>
        <v>0</v>
      </c>
      <c r="N67" s="1">
        <v>0</v>
      </c>
      <c r="O67" s="1"/>
      <c r="P67" s="158"/>
      <c r="Q67" s="158"/>
      <c r="R67" s="158"/>
      <c r="S67" s="148"/>
      <c r="V67" s="162"/>
      <c r="Z67">
        <v>0</v>
      </c>
    </row>
    <row r="68" spans="1:26">
      <c r="A68" s="148"/>
      <c r="B68" s="148"/>
      <c r="C68" s="148"/>
      <c r="D68" s="148" t="s">
        <v>73</v>
      </c>
      <c r="E68" s="148"/>
      <c r="F68" s="162"/>
      <c r="G68" s="151">
        <f>ROUND((SUM(L64:L67))/1,2)</f>
        <v>0</v>
      </c>
      <c r="H68" s="151">
        <f>ROUND((SUM(M64:M67))/1,2)</f>
        <v>0</v>
      </c>
      <c r="I68" s="151">
        <f>ROUND((SUM(I64:I67))/1,2)</f>
        <v>0</v>
      </c>
      <c r="J68" s="148"/>
      <c r="K68" s="148"/>
      <c r="L68" s="148">
        <f>ROUND((SUM(L64:L67))/1,2)</f>
        <v>0</v>
      </c>
      <c r="M68" s="148">
        <f>ROUND((SUM(M64:M67))/1,2)</f>
        <v>0</v>
      </c>
      <c r="N68" s="148"/>
      <c r="O68" s="148"/>
      <c r="P68" s="168"/>
      <c r="Q68" s="148"/>
      <c r="R68" s="148"/>
      <c r="S68" s="168">
        <f>ROUND((SUM(S64:S67))/1,2)</f>
        <v>0.21</v>
      </c>
      <c r="T68" s="145"/>
      <c r="U68" s="145"/>
      <c r="V68" s="2">
        <f>ROUND((SUM(V64:V67))/1,2)</f>
        <v>0</v>
      </c>
      <c r="W68" s="145"/>
      <c r="X68" s="145"/>
      <c r="Y68" s="145"/>
      <c r="Z68" s="145"/>
    </row>
    <row r="69" spans="1:26">
      <c r="A69" s="1"/>
      <c r="B69" s="1"/>
      <c r="C69" s="1"/>
      <c r="D69" s="1"/>
      <c r="E69" s="1"/>
      <c r="F69" s="158"/>
      <c r="G69" s="141"/>
      <c r="H69" s="141"/>
      <c r="I69" s="141"/>
      <c r="J69" s="1"/>
      <c r="K69" s="1"/>
      <c r="L69" s="1"/>
      <c r="M69" s="1"/>
      <c r="N69" s="1"/>
      <c r="O69" s="1"/>
      <c r="P69" s="1"/>
      <c r="Q69" s="1"/>
      <c r="R69" s="1"/>
      <c r="S69" s="1"/>
      <c r="V69" s="1"/>
    </row>
    <row r="70" spans="1:26">
      <c r="A70" s="148"/>
      <c r="B70" s="148"/>
      <c r="C70" s="148"/>
      <c r="D70" s="2" t="s">
        <v>70</v>
      </c>
      <c r="E70" s="148"/>
      <c r="F70" s="162"/>
      <c r="G70" s="151">
        <f>ROUND((SUM(L49:L69))/2,2)</f>
        <v>0</v>
      </c>
      <c r="H70" s="151">
        <f>ROUND((SUM(M49:M69))/2,2)</f>
        <v>0</v>
      </c>
      <c r="I70" s="151">
        <f>ROUND((SUM(I49:I69))/2,2)</f>
        <v>0</v>
      </c>
      <c r="J70" s="149"/>
      <c r="K70" s="148"/>
      <c r="L70" s="149">
        <f>ROUND((SUM(L49:L69))/2,2)</f>
        <v>0</v>
      </c>
      <c r="M70" s="149">
        <f>ROUND((SUM(M49:M69))/2,2)</f>
        <v>0</v>
      </c>
      <c r="N70" s="148"/>
      <c r="O70" s="148"/>
      <c r="P70" s="168"/>
      <c r="Q70" s="148"/>
      <c r="R70" s="148"/>
      <c r="S70" s="168">
        <f>ROUND((SUM(S49:S69))/2,2)</f>
        <v>0.79</v>
      </c>
      <c r="T70" s="145"/>
      <c r="U70" s="145"/>
      <c r="V70" s="2">
        <f>ROUND((SUM(V49:V69))/2,2)</f>
        <v>0.1</v>
      </c>
    </row>
    <row r="71" spans="1:26">
      <c r="A71" s="1"/>
      <c r="B71" s="1"/>
      <c r="C71" s="1"/>
      <c r="D71" s="1"/>
      <c r="E71" s="1"/>
      <c r="F71" s="158"/>
      <c r="G71" s="141"/>
      <c r="H71" s="141"/>
      <c r="I71" s="141"/>
      <c r="J71" s="1"/>
      <c r="K71" s="1"/>
      <c r="L71" s="1"/>
      <c r="M71" s="1"/>
      <c r="N71" s="1"/>
      <c r="O71" s="1"/>
      <c r="P71" s="1"/>
      <c r="Q71" s="1"/>
      <c r="R71" s="1"/>
      <c r="S71" s="1"/>
      <c r="V71" s="1"/>
    </row>
    <row r="72" spans="1:26">
      <c r="A72" s="148"/>
      <c r="B72" s="148"/>
      <c r="C72" s="148"/>
      <c r="D72" s="2" t="s">
        <v>74</v>
      </c>
      <c r="E72" s="148"/>
      <c r="F72" s="162"/>
      <c r="G72" s="149"/>
      <c r="H72" s="149"/>
      <c r="I72" s="149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5"/>
      <c r="U72" s="145"/>
      <c r="V72" s="148"/>
      <c r="W72" s="145"/>
      <c r="X72" s="145"/>
      <c r="Y72" s="145"/>
      <c r="Z72" s="145"/>
    </row>
    <row r="73" spans="1:26">
      <c r="A73" s="148"/>
      <c r="B73" s="148"/>
      <c r="C73" s="148"/>
      <c r="D73" s="148" t="s">
        <v>75</v>
      </c>
      <c r="E73" s="148"/>
      <c r="F73" s="162"/>
      <c r="G73" s="149"/>
      <c r="H73" s="149"/>
      <c r="I73" s="149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5"/>
      <c r="U73" s="145"/>
      <c r="V73" s="148"/>
      <c r="W73" s="145"/>
      <c r="X73" s="145"/>
      <c r="Y73" s="145"/>
      <c r="Z73" s="145"/>
    </row>
    <row r="74" spans="1:26" ht="24.95" customHeight="1">
      <c r="A74" s="166"/>
      <c r="B74" s="163" t="s">
        <v>188</v>
      </c>
      <c r="C74" s="167" t="s">
        <v>189</v>
      </c>
      <c r="D74" s="163" t="s">
        <v>190</v>
      </c>
      <c r="E74" s="163" t="s">
        <v>119</v>
      </c>
      <c r="F74" s="164">
        <v>1</v>
      </c>
      <c r="G74" s="165">
        <v>0</v>
      </c>
      <c r="H74" s="165">
        <v>0</v>
      </c>
      <c r="I74" s="165">
        <f>ROUND(F74*(G74+H74),2)</f>
        <v>0</v>
      </c>
      <c r="J74" s="163">
        <f>ROUND(F74*(N74),2)</f>
        <v>0</v>
      </c>
      <c r="K74" s="1">
        <f>ROUND(F74*(O74),2)</f>
        <v>0</v>
      </c>
      <c r="L74" s="1">
        <f>ROUND(F74*(G74),2)</f>
        <v>0</v>
      </c>
      <c r="M74" s="1">
        <f>ROUND(F74*(H74),2)</f>
        <v>0</v>
      </c>
      <c r="N74" s="1">
        <v>0</v>
      </c>
      <c r="O74" s="1"/>
      <c r="P74" s="158"/>
      <c r="Q74" s="158"/>
      <c r="R74" s="158"/>
      <c r="S74" s="148"/>
      <c r="V74" s="162"/>
      <c r="Z74">
        <v>0</v>
      </c>
    </row>
    <row r="75" spans="1:26" ht="24.95" customHeight="1">
      <c r="A75" s="166"/>
      <c r="B75" s="163" t="s">
        <v>188</v>
      </c>
      <c r="C75" s="167" t="s">
        <v>191</v>
      </c>
      <c r="D75" s="163" t="s">
        <v>192</v>
      </c>
      <c r="E75" s="163" t="s">
        <v>119</v>
      </c>
      <c r="F75" s="164">
        <v>1</v>
      </c>
      <c r="G75" s="165">
        <v>0</v>
      </c>
      <c r="H75" s="165">
        <v>0</v>
      </c>
      <c r="I75" s="165">
        <f>ROUND(F75*(G75+H75),2)</f>
        <v>0</v>
      </c>
      <c r="J75" s="163">
        <f>ROUND(F75*(N75),2)</f>
        <v>0</v>
      </c>
      <c r="K75" s="1">
        <f>ROUND(F75*(O75),2)</f>
        <v>0</v>
      </c>
      <c r="L75" s="1">
        <f>ROUND(F75*(G75),2)</f>
        <v>0</v>
      </c>
      <c r="M75" s="1">
        <f>ROUND(F75*(H75),2)</f>
        <v>0</v>
      </c>
      <c r="N75" s="1">
        <v>0</v>
      </c>
      <c r="O75" s="1"/>
      <c r="P75" s="158"/>
      <c r="Q75" s="158"/>
      <c r="R75" s="158"/>
      <c r="S75" s="148"/>
      <c r="V75" s="162"/>
      <c r="Z75">
        <v>0</v>
      </c>
    </row>
    <row r="76" spans="1:26">
      <c r="A76" s="148"/>
      <c r="B76" s="148"/>
      <c r="C76" s="148"/>
      <c r="D76" s="148" t="s">
        <v>75</v>
      </c>
      <c r="E76" s="148"/>
      <c r="F76" s="162"/>
      <c r="G76" s="151">
        <f>ROUND((SUM(L73:L75))/1,2)</f>
        <v>0</v>
      </c>
      <c r="H76" s="151">
        <f>ROUND((SUM(M73:M75))/1,2)</f>
        <v>0</v>
      </c>
      <c r="I76" s="151">
        <f>ROUND((SUM(I73:I75))/1,2)</f>
        <v>0</v>
      </c>
      <c r="J76" s="148"/>
      <c r="K76" s="148"/>
      <c r="L76" s="148">
        <f>ROUND((SUM(L73:L75))/1,2)</f>
        <v>0</v>
      </c>
      <c r="M76" s="148">
        <f>ROUND((SUM(M73:M75))/1,2)</f>
        <v>0</v>
      </c>
      <c r="N76" s="148"/>
      <c r="O76" s="148"/>
      <c r="P76" s="168"/>
      <c r="Q76" s="1"/>
      <c r="R76" s="1"/>
      <c r="S76" s="168">
        <f>ROUND((SUM(S73:S75))/1,2)</f>
        <v>0</v>
      </c>
      <c r="T76" s="169"/>
      <c r="U76" s="169"/>
      <c r="V76" s="2">
        <f>ROUND((SUM(V73:V75))/1,2)</f>
        <v>0</v>
      </c>
    </row>
    <row r="77" spans="1:26">
      <c r="A77" s="1"/>
      <c r="B77" s="1"/>
      <c r="C77" s="1"/>
      <c r="D77" s="1"/>
      <c r="E77" s="1"/>
      <c r="F77" s="158"/>
      <c r="G77" s="141"/>
      <c r="H77" s="141"/>
      <c r="I77" s="141"/>
      <c r="J77" s="1"/>
      <c r="K77" s="1"/>
      <c r="L77" s="1"/>
      <c r="M77" s="1"/>
      <c r="N77" s="1"/>
      <c r="O77" s="1"/>
      <c r="P77" s="1"/>
      <c r="Q77" s="1"/>
      <c r="R77" s="1"/>
      <c r="S77" s="1"/>
      <c r="V77" s="1"/>
    </row>
    <row r="78" spans="1:26">
      <c r="A78" s="148"/>
      <c r="B78" s="148"/>
      <c r="C78" s="148"/>
      <c r="D78" s="2" t="s">
        <v>74</v>
      </c>
      <c r="E78" s="148"/>
      <c r="F78" s="162"/>
      <c r="G78" s="151">
        <f>ROUND((SUM(L72:L77))/2,2)</f>
        <v>0</v>
      </c>
      <c r="H78" s="151">
        <f>ROUND((SUM(M72:M77))/2,2)</f>
        <v>0</v>
      </c>
      <c r="I78" s="151">
        <f>ROUND((SUM(I72:I77))/2,2)</f>
        <v>0</v>
      </c>
      <c r="J78" s="148"/>
      <c r="K78" s="148"/>
      <c r="L78" s="148">
        <f>ROUND((SUM(L72:L77))/2,2)</f>
        <v>0</v>
      </c>
      <c r="M78" s="148">
        <f>ROUND((SUM(M72:M77))/2,2)</f>
        <v>0</v>
      </c>
      <c r="N78" s="148"/>
      <c r="O78" s="148"/>
      <c r="P78" s="168"/>
      <c r="Q78" s="1"/>
      <c r="R78" s="1"/>
      <c r="S78" s="168">
        <f>ROUND((SUM(S72:S77))/2,2)</f>
        <v>0</v>
      </c>
      <c r="V78" s="2">
        <f>ROUND((SUM(V72:V77))/2,2)</f>
        <v>0</v>
      </c>
    </row>
    <row r="79" spans="1:26">
      <c r="A79" s="170"/>
      <c r="B79" s="170"/>
      <c r="C79" s="170"/>
      <c r="D79" s="170" t="s">
        <v>76</v>
      </c>
      <c r="E79" s="170"/>
      <c r="F79" s="171"/>
      <c r="G79" s="172">
        <f>ROUND((SUM(L9:L78))/3,2)</f>
        <v>0</v>
      </c>
      <c r="H79" s="172">
        <f>ROUND((SUM(M9:M78))/3,2)</f>
        <v>0</v>
      </c>
      <c r="I79" s="172">
        <f>ROUND((SUM(I9:I78))/3,2)</f>
        <v>0</v>
      </c>
      <c r="J79" s="170"/>
      <c r="K79" s="170">
        <f>ROUND((SUM(K9:K78))/3,2)</f>
        <v>0</v>
      </c>
      <c r="L79" s="170">
        <f>ROUND((SUM(L9:L78))/3,2)</f>
        <v>0</v>
      </c>
      <c r="M79" s="170">
        <f>ROUND((SUM(M9:M78))/3,2)</f>
        <v>0</v>
      </c>
      <c r="N79" s="170"/>
      <c r="O79" s="170"/>
      <c r="P79" s="171"/>
      <c r="Q79" s="170"/>
      <c r="R79" s="170"/>
      <c r="S79" s="171">
        <f>ROUND((SUM(S9:S78))/3,2)</f>
        <v>24.98</v>
      </c>
      <c r="T79" s="173"/>
      <c r="U79" s="173"/>
      <c r="V79" s="170">
        <f>ROUND((SUM(V9:V78))/3,2)</f>
        <v>3.9</v>
      </c>
      <c r="Z79">
        <f>(SUM(Z9:Z78))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ZATEPLENIE BUDOVY MATERSKEJ ŠKOLY HAVAJ okr. Stropkov / ARCHITEKTONICKO - STAVEBNÉ RIEŠENIE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4391</vt:lpstr>
      <vt:lpstr>Rekap 4391</vt:lpstr>
      <vt:lpstr>SO 4391</vt:lpstr>
      <vt:lpstr>'Rekap 4391'!Názvy_tlače</vt:lpstr>
      <vt:lpstr>'SO 4391'!Názvy_tlače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Používateľ systému Windows</cp:lastModifiedBy>
  <dcterms:created xsi:type="dcterms:W3CDTF">2019-10-17T17:21:10Z</dcterms:created>
  <dcterms:modified xsi:type="dcterms:W3CDTF">2020-06-10T12:24:57Z</dcterms:modified>
</cp:coreProperties>
</file>